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internal.vic.gov.au\DHHS\Homedirs5\arav2809\Desktop\"/>
    </mc:Choice>
  </mc:AlternateContent>
  <xr:revisionPtr revIDLastSave="0" documentId="13_ncr:40009_{652866CF-BD79-469F-8C7C-29C1EC585190}" xr6:coauthVersionLast="47" xr6:coauthVersionMax="47" xr10:uidLastSave="{00000000-0000-0000-0000-000000000000}"/>
  <bookViews>
    <workbookView xWindow="-110" yWindow="-110" windowWidth="19420" windowHeight="10420" activeTab="1"/>
  </bookViews>
  <sheets>
    <sheet name="User Guide" sheetId="9" r:id="rId1"/>
    <sheet name="1. Variable Inputs Sheet" sheetId="4" r:id="rId2"/>
    <sheet name="2. Revenue Cost Sheet" sheetId="7" r:id="rId3"/>
    <sheet name="3. Perpetual Funding Model " sheetId="5" state="hidden" r:id="rId4"/>
    <sheet name="4.  Rate of Return" sheetId="8" state="hidden" r:id="rId5"/>
  </sheets>
  <externalReferences>
    <externalReference r:id="rId6"/>
  </externalReferences>
  <definedNames>
    <definedName name="Discount">'3. Perpetual Funding Model '!#REF!</definedName>
    <definedName name="INflation">'3. Perpetual Funding Model '!$F$5</definedName>
    <definedName name="INTEREST">'3. Perpetual Funding Model '!$F$4</definedName>
    <definedName name="_xlnm.Print_Area" localSheetId="1">'1. Variable Inputs Sheet'!$A$1:$H$57</definedName>
    <definedName name="_xlnm.Print_Area" localSheetId="2">'2. Revenue Cost Sheet'!$A$1:$F$57</definedName>
    <definedName name="_xlnm.Print_Area" localSheetId="0">'User Guide'!$A$1:$A$34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7" l="1"/>
  <c r="A22" i="7"/>
  <c r="A42" i="7"/>
  <c r="A52" i="7"/>
  <c r="A47" i="7"/>
  <c r="C23" i="8"/>
  <c r="C21" i="7"/>
  <c r="B22" i="7"/>
  <c r="F2" i="5"/>
  <c r="F3" i="5"/>
  <c r="C2" i="8"/>
  <c r="C5" i="8"/>
  <c r="C6" i="8"/>
  <c r="C7" i="8"/>
  <c r="C8" i="8"/>
  <c r="C9" i="8"/>
  <c r="C10" i="8"/>
  <c r="C11" i="8"/>
  <c r="C12" i="8"/>
  <c r="C13" i="8"/>
  <c r="C14" i="8"/>
  <c r="C15" i="8"/>
  <c r="C16" i="8"/>
  <c r="C17" i="8"/>
  <c r="C18" i="8"/>
  <c r="C19" i="8"/>
  <c r="C34" i="7"/>
  <c r="C10" i="7"/>
  <c r="C11" i="7"/>
  <c r="B18" i="4"/>
  <c r="F4" i="5"/>
  <c r="F5" i="5"/>
  <c r="D21" i="7"/>
  <c r="B6" i="5"/>
  <c r="C6" i="5"/>
  <c r="B11" i="5"/>
  <c r="C11" i="5"/>
  <c r="C26" i="8"/>
  <c r="C27" i="8"/>
  <c r="C28" i="8"/>
  <c r="C29" i="8"/>
  <c r="C30" i="8"/>
  <c r="C31" i="8"/>
  <c r="C32" i="8"/>
  <c r="C33" i="8"/>
  <c r="C34" i="8"/>
  <c r="C35" i="8"/>
  <c r="C36" i="8"/>
  <c r="C37" i="8"/>
  <c r="C38" i="8"/>
  <c r="C39" i="8"/>
  <c r="C40" i="8"/>
  <c r="A39" i="7"/>
  <c r="B60" i="5"/>
  <c r="C60" i="5"/>
  <c r="B70" i="5"/>
  <c r="C70" i="5"/>
  <c r="B47" i="5"/>
  <c r="C47" i="5"/>
  <c r="B35" i="5"/>
  <c r="C35" i="5"/>
  <c r="B56" i="5"/>
  <c r="C56" i="5"/>
  <c r="B88" i="5"/>
  <c r="C88" i="5"/>
  <c r="B64" i="5"/>
  <c r="C64" i="5"/>
  <c r="B85" i="5"/>
  <c r="C85" i="5"/>
  <c r="B13" i="5"/>
  <c r="C13" i="5"/>
  <c r="B33" i="5"/>
  <c r="C33" i="5"/>
  <c r="B68" i="5"/>
  <c r="C68" i="5"/>
  <c r="B71" i="5"/>
  <c r="C71" i="5"/>
  <c r="B5" i="5"/>
  <c r="C5" i="5"/>
  <c r="B86" i="5"/>
  <c r="C86" i="5"/>
  <c r="B87" i="5"/>
  <c r="C87" i="5"/>
  <c r="B83" i="5"/>
  <c r="C83" i="5"/>
  <c r="B81" i="5"/>
  <c r="C81" i="5"/>
  <c r="B97" i="5"/>
  <c r="C97" i="5"/>
  <c r="B36" i="5"/>
  <c r="C36" i="5"/>
  <c r="B57" i="5"/>
  <c r="C57" i="5"/>
  <c r="B100" i="5"/>
  <c r="C100" i="5"/>
  <c r="B37" i="5"/>
  <c r="C37" i="5"/>
  <c r="B4" i="5"/>
  <c r="C4" i="5"/>
  <c r="B94" i="5"/>
  <c r="C94" i="5"/>
  <c r="B9" i="5"/>
  <c r="C9" i="5"/>
  <c r="B31" i="5"/>
  <c r="C31" i="5"/>
  <c r="B55" i="5"/>
  <c r="C55" i="5"/>
  <c r="B50" i="5"/>
  <c r="C50" i="5"/>
  <c r="B15" i="5"/>
  <c r="C15" i="5"/>
  <c r="B101" i="5"/>
  <c r="C101" i="5"/>
  <c r="B91" i="5"/>
  <c r="C91" i="5"/>
  <c r="B92" i="5"/>
  <c r="C92" i="5"/>
  <c r="B75" i="5"/>
  <c r="C75" i="5"/>
  <c r="B53" i="5"/>
  <c r="C53" i="5"/>
  <c r="B43" i="5"/>
  <c r="C43" i="5"/>
  <c r="B19" i="5"/>
  <c r="C19" i="5"/>
  <c r="B89" i="5"/>
  <c r="C89" i="5"/>
  <c r="B82" i="5"/>
  <c r="C82" i="5"/>
  <c r="B99" i="5"/>
  <c r="C99" i="5"/>
  <c r="B23" i="5"/>
  <c r="C23" i="5"/>
  <c r="B16" i="5"/>
  <c r="C16" i="5"/>
  <c r="B76" i="5"/>
  <c r="C76" i="5"/>
  <c r="B84" i="5"/>
  <c r="C84" i="5"/>
  <c r="B74" i="5"/>
  <c r="C74" i="5"/>
  <c r="B65" i="5"/>
  <c r="C65" i="5"/>
  <c r="B22" i="5"/>
  <c r="C22" i="5"/>
  <c r="B90" i="5"/>
  <c r="C90" i="5"/>
  <c r="B44" i="5"/>
  <c r="C44" i="5"/>
  <c r="B30" i="5"/>
  <c r="C30" i="5"/>
  <c r="B62" i="5"/>
  <c r="C62" i="5"/>
  <c r="B67" i="5"/>
  <c r="C67" i="5"/>
  <c r="B78" i="5"/>
  <c r="C78" i="5"/>
  <c r="B7" i="5"/>
  <c r="C7" i="5"/>
  <c r="B63" i="5"/>
  <c r="C63" i="5"/>
  <c r="B46" i="5"/>
  <c r="C46" i="5"/>
  <c r="B40" i="5"/>
  <c r="C40" i="5"/>
  <c r="B2" i="5"/>
  <c r="C2" i="5"/>
  <c r="B80" i="5"/>
  <c r="C80" i="5"/>
  <c r="B42" i="5"/>
  <c r="C42" i="5"/>
  <c r="B24" i="5"/>
  <c r="C24" i="5"/>
  <c r="B39" i="5"/>
  <c r="C39" i="5"/>
  <c r="B98" i="5"/>
  <c r="C98" i="5"/>
  <c r="B27" i="5"/>
  <c r="C27" i="5"/>
  <c r="B17" i="5"/>
  <c r="C17" i="5"/>
  <c r="B10" i="5"/>
  <c r="C10" i="5"/>
  <c r="B66" i="5"/>
  <c r="C66" i="5"/>
  <c r="B61" i="5"/>
  <c r="C61" i="5"/>
  <c r="B73" i="5"/>
  <c r="C73" i="5"/>
  <c r="B103" i="5"/>
  <c r="C103" i="5"/>
  <c r="B12" i="5"/>
  <c r="C12" i="5"/>
  <c r="B25" i="5"/>
  <c r="C25" i="5"/>
  <c r="B14" i="5"/>
  <c r="C14" i="5"/>
  <c r="B93" i="5"/>
  <c r="C93" i="5"/>
  <c r="B26" i="5"/>
  <c r="C26" i="5"/>
  <c r="B96" i="5"/>
  <c r="C96" i="5"/>
  <c r="B102" i="5"/>
  <c r="B77" i="5"/>
  <c r="C77" i="5"/>
  <c r="B34" i="5"/>
  <c r="C34" i="5"/>
  <c r="B45" i="5"/>
  <c r="C45" i="5"/>
  <c r="B52" i="5"/>
  <c r="C52" i="5"/>
  <c r="B8" i="5"/>
  <c r="C8" i="5"/>
  <c r="B41" i="5"/>
  <c r="C41" i="5"/>
  <c r="B59" i="5"/>
  <c r="C59" i="5"/>
  <c r="B3" i="5"/>
  <c r="C3" i="5"/>
  <c r="B49" i="5"/>
  <c r="C49" i="5"/>
  <c r="B54" i="5"/>
  <c r="C54" i="5"/>
  <c r="B32" i="5"/>
  <c r="C32" i="5"/>
  <c r="B18" i="5"/>
  <c r="C18" i="5"/>
  <c r="B48" i="5"/>
  <c r="C48" i="5"/>
  <c r="B20" i="5"/>
  <c r="C20" i="5"/>
  <c r="B29" i="5"/>
  <c r="C29" i="5"/>
  <c r="B95" i="5"/>
  <c r="C95" i="5"/>
  <c r="B58" i="5"/>
  <c r="C58" i="5"/>
  <c r="B21" i="5"/>
  <c r="C21" i="5"/>
  <c r="B28" i="5"/>
  <c r="C28" i="5"/>
  <c r="B79" i="5"/>
  <c r="C79" i="5"/>
  <c r="B51" i="5"/>
  <c r="C51" i="5"/>
  <c r="B38" i="5"/>
  <c r="C38" i="5"/>
  <c r="B72" i="5"/>
  <c r="C72" i="5"/>
  <c r="B69" i="5"/>
  <c r="C69" i="5"/>
  <c r="F8" i="5"/>
  <c r="C102" i="5"/>
  <c r="D2" i="5"/>
  <c r="F6" i="5"/>
  <c r="B23" i="7"/>
  <c r="C23" i="7"/>
  <c r="C24" i="7"/>
  <c r="D3"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F7" i="5"/>
  <c r="B35" i="7"/>
  <c r="C35" i="7"/>
  <c r="C36" i="7"/>
  <c r="B19" i="4"/>
  <c r="C43" i="7"/>
  <c r="C37" i="7"/>
  <c r="C54" i="7"/>
  <c r="B5" i="8"/>
  <c r="D5" i="8"/>
  <c r="C44" i="7"/>
  <c r="C45" i="7"/>
  <c r="C46" i="7"/>
  <c r="C48" i="7"/>
  <c r="B26" i="8"/>
  <c r="D26" i="8"/>
  <c r="B27" i="8"/>
  <c r="D27" i="8"/>
  <c r="E26" i="8"/>
  <c r="B6" i="8"/>
  <c r="D6" i="8"/>
  <c r="E5" i="8"/>
  <c r="C53" i="7"/>
  <c r="C55" i="7"/>
  <c r="C56" i="7"/>
  <c r="B20" i="4"/>
  <c r="C49" i="7"/>
  <c r="C50" i="7"/>
  <c r="C51" i="7"/>
  <c r="B7" i="8"/>
  <c r="D7" i="8"/>
  <c r="E6" i="8"/>
  <c r="E27" i="8"/>
  <c r="B28" i="8"/>
  <c r="D28" i="8"/>
  <c r="B8" i="8"/>
  <c r="D8" i="8"/>
  <c r="E7" i="8"/>
  <c r="E28" i="8"/>
  <c r="B29" i="8"/>
  <c r="D29" i="8"/>
  <c r="E29" i="8"/>
  <c r="B30" i="8"/>
  <c r="D30" i="8"/>
  <c r="B9" i="8"/>
  <c r="D9" i="8"/>
  <c r="E8" i="8"/>
  <c r="B10" i="8"/>
  <c r="D10" i="8"/>
  <c r="E9" i="8"/>
  <c r="E30" i="8"/>
  <c r="B31" i="8"/>
  <c r="D31" i="8"/>
  <c r="E31" i="8"/>
  <c r="B32" i="8"/>
  <c r="D32" i="8"/>
  <c r="B11" i="8"/>
  <c r="D11" i="8"/>
  <c r="E10" i="8"/>
  <c r="B12" i="8"/>
  <c r="D12" i="8"/>
  <c r="E11" i="8"/>
  <c r="E32" i="8"/>
  <c r="B33" i="8"/>
  <c r="D33" i="8"/>
  <c r="E33" i="8"/>
  <c r="B34" i="8"/>
  <c r="D34" i="8"/>
  <c r="E12" i="8"/>
  <c r="B13" i="8"/>
  <c r="D13" i="8"/>
  <c r="B14" i="8"/>
  <c r="D14" i="8"/>
  <c r="E13" i="8"/>
  <c r="E34" i="8"/>
  <c r="B35" i="8"/>
  <c r="D35" i="8"/>
  <c r="E35" i="8"/>
  <c r="B36" i="8"/>
  <c r="D36" i="8"/>
  <c r="B15" i="8"/>
  <c r="D15" i="8"/>
  <c r="E14" i="8"/>
  <c r="E36" i="8"/>
  <c r="B37" i="8"/>
  <c r="D37" i="8"/>
  <c r="B16" i="8"/>
  <c r="D16" i="8"/>
  <c r="E15" i="8"/>
  <c r="B17" i="8"/>
  <c r="D17" i="8"/>
  <c r="E16" i="8"/>
  <c r="E37" i="8"/>
  <c r="B38" i="8"/>
  <c r="D38" i="8"/>
  <c r="E38" i="8"/>
  <c r="B39" i="8"/>
  <c r="D39" i="8"/>
  <c r="B18" i="8"/>
  <c r="D18" i="8"/>
  <c r="E17" i="8"/>
  <c r="E18" i="8"/>
  <c r="B19" i="8"/>
  <c r="D19" i="8"/>
  <c r="E19" i="8"/>
  <c r="B40" i="8"/>
  <c r="D40" i="8"/>
  <c r="E40" i="8"/>
  <c r="E39" i="8"/>
</calcChain>
</file>

<file path=xl/sharedStrings.xml><?xml version="1.0" encoding="utf-8"?>
<sst xmlns="http://schemas.openxmlformats.org/spreadsheetml/2006/main" count="120" uniqueCount="108">
  <si>
    <t>INCOME</t>
  </si>
  <si>
    <t>EXPENDITURE</t>
  </si>
  <si>
    <t>Term / Year</t>
  </si>
  <si>
    <t xml:space="preserve">Construction costs </t>
  </si>
  <si>
    <t>Trust funds yield for risk adjusted rate of return</t>
  </si>
  <si>
    <t>Estimated project profit</t>
  </si>
  <si>
    <t>Risk Adjusted Rate of Return:</t>
  </si>
  <si>
    <t>Year</t>
  </si>
  <si>
    <t>Ongoing Payments with Inflation</t>
  </si>
  <si>
    <t>NPV of Payment (per year, excl interest)</t>
  </si>
  <si>
    <t>Fund Balance (nominal)</t>
  </si>
  <si>
    <t>Key</t>
  </si>
  <si>
    <t>Closing Fund Balance</t>
  </si>
  <si>
    <t>Last repayment (nominal)</t>
  </si>
  <si>
    <r>
      <t>Inflation Rate (</t>
    </r>
    <r>
      <rPr>
        <sz val="11"/>
        <color indexed="8"/>
        <rFont val="Calibri"/>
        <family val="2"/>
      </rPr>
      <t>π)</t>
    </r>
  </si>
  <si>
    <t>ROI/Interest Rate (r)</t>
  </si>
  <si>
    <t>Annual Maintenance Payment (C)</t>
  </si>
  <si>
    <t>Insert Revenue item where applicable</t>
  </si>
  <si>
    <t>Current deposits</t>
  </si>
  <si>
    <t>Risk Free Return on Investment - total</t>
  </si>
  <si>
    <t>Risk Free Return on Investment - annual</t>
  </si>
  <si>
    <t>Project Return on Investment - total</t>
  </si>
  <si>
    <t>Project Return on Investment - annual</t>
  </si>
  <si>
    <t>Other Costs</t>
  </si>
  <si>
    <t>Total other costs</t>
  </si>
  <si>
    <t>$</t>
  </si>
  <si>
    <t>Insert cost item where applicable</t>
  </si>
  <si>
    <t xml:space="preserve">Beginning Value </t>
  </si>
  <si>
    <t xml:space="preserve">Risk Adjusted Annual Rate </t>
  </si>
  <si>
    <t xml:space="preserve">Year-End Value </t>
  </si>
  <si>
    <t xml:space="preserve">Yield to Term </t>
  </si>
  <si>
    <t>Inflation Rate (%):</t>
  </si>
  <si>
    <t>THIS WORKSHEET WILL BE HIDDEN!</t>
  </si>
  <si>
    <t>Bank Fees (annual)</t>
  </si>
  <si>
    <t>Annual Bank Fees (b)</t>
  </si>
  <si>
    <t>Preparation</t>
  </si>
  <si>
    <t>Market Research</t>
  </si>
  <si>
    <t>Probity Costs</t>
  </si>
  <si>
    <t>Project Planning</t>
  </si>
  <si>
    <t>Preperation of Tender</t>
  </si>
  <si>
    <t>Opening Balance (X)</t>
  </si>
  <si>
    <t>Trust funds yield for standard bond yield</t>
  </si>
  <si>
    <t>Quoted Construction Costs</t>
  </si>
  <si>
    <t>Construction Funds</t>
  </si>
  <si>
    <t>Project Costs less Deposits</t>
  </si>
  <si>
    <t>Total construction funds</t>
  </si>
  <si>
    <t>Minimum Perpetual Maintenance @ 0.5% over 100 Years</t>
  </si>
  <si>
    <t>Insert construction funds item where applicable</t>
  </si>
  <si>
    <t>Risk Free Rate of Return:</t>
  </si>
  <si>
    <t>Funds drawn from D2 down using:</t>
  </si>
  <si>
    <t>Allowance for variation in costs (%)</t>
  </si>
  <si>
    <t>Projected Total  Sales</t>
  </si>
  <si>
    <t>Total Revenues</t>
  </si>
  <si>
    <t>Total Expenses</t>
  </si>
  <si>
    <t>Project return on Investment (pa)</t>
  </si>
  <si>
    <t>Marketing/Adverstising</t>
  </si>
  <si>
    <t>Risk adjusted rate of return = 15yr bond rate + 50% risk premium</t>
  </si>
  <si>
    <t>Estimated number of years from project commencement until all crypts sold (yrs)</t>
  </si>
  <si>
    <t>Trust Fund Reserves - Construction*</t>
  </si>
  <si>
    <t>2. REVENUE COST SHEET</t>
  </si>
  <si>
    <t>1. VARIABLE INPUTS SHEET</t>
  </si>
  <si>
    <t>Return for effort (%)</t>
  </si>
  <si>
    <t>15yr Australian Government Bond Yield (%):</t>
  </si>
  <si>
    <t>Mausoleum construction finance model</t>
  </si>
  <si>
    <t>Mausoleum construction finance model for SAMPLE Cemetery Trust</t>
  </si>
  <si>
    <t>A: Key Inputs</t>
  </si>
  <si>
    <t>B: Summary</t>
  </si>
  <si>
    <r>
      <t xml:space="preserve">Please ensure a hard </t>
    </r>
    <r>
      <rPr>
        <i/>
        <sz val="14"/>
        <rFont val="Arial"/>
        <family val="2"/>
      </rPr>
      <t>and</t>
    </r>
    <r>
      <rPr>
        <sz val="14"/>
        <rFont val="Arial"/>
        <family val="2"/>
      </rPr>
      <t xml:space="preserve"> digital copy of this worksheet are provided to the Department.</t>
    </r>
  </si>
  <si>
    <t>A: Revenue / Cost Estimates</t>
  </si>
  <si>
    <t>B: Return on Investment</t>
  </si>
  <si>
    <t>Total Construction Costs</t>
  </si>
  <si>
    <t>ESTIMATED NET PROFIT</t>
  </si>
  <si>
    <t>GROSS REVENUE</t>
  </si>
  <si>
    <t>GROSS EXPENDITURE</t>
  </si>
  <si>
    <t>The finance model has been designed in an Excel workbook. It requires the user to enter data into two worksheets: the variable inputs sheet and the revenue cost sheet. The areas that need to be completed are shaded in grey. The model has been designed with warnings in place to highlight any shortfalls or problems that may prevent the project from proceeding. All items in these two worksheets are discussed below.</t>
  </si>
  <si>
    <t>If a mausoleum is being built in stages, complete the model for each stage proposed.</t>
  </si>
  <si>
    <t xml:space="preserve">Please see below for step-by-step instructions for using the mausoleum construction finance model. These instructions should be read in conjunction with the Mausoleum establishment and construction guidelines on the department's website &lt;https://www.health.vic.gov.au/cemeteries-and-crematoria/establishing-a-mausoleum&gt;. </t>
  </si>
  <si>
    <t>User Guide</t>
  </si>
  <si>
    <t>Variable inputs sheet</t>
  </si>
  <si>
    <t>Section A: Key inputs</t>
  </si>
  <si>
    <t>There are six fields to complete, which are shaded in grey.</t>
  </si>
  <si>
    <r>
      <rPr>
        <b/>
        <sz val="11"/>
        <rFont val="Arial"/>
        <family val="2"/>
      </rPr>
      <t>Inflation rate (per cent)</t>
    </r>
    <r>
      <rPr>
        <sz val="11"/>
        <rFont val="Arial"/>
        <family val="2"/>
      </rPr>
      <t xml:space="preserve">
  -  The current inflation rate can be obtained from the Reserve Bank of Australia website &lt;www.rba.gov.au&gt;.</t>
    </r>
  </si>
  <si>
    <r>
      <rPr>
        <b/>
        <sz val="11"/>
        <rFont val="Arial"/>
        <family val="2"/>
      </rPr>
      <t>Allowance for variation in costs (per cent)</t>
    </r>
    <r>
      <rPr>
        <sz val="11"/>
        <rFont val="Arial"/>
        <family val="2"/>
      </rPr>
      <t xml:space="preserve">
  -  Enter a cost variation buffer.
  -  The department’s recommended buffer is 15 per cent.
  -  If your buffer is above or below 15 per cent, please provide an explanation with your application.</t>
    </r>
  </si>
  <si>
    <r>
      <rPr>
        <b/>
        <sz val="11"/>
        <rFont val="Arial"/>
        <family val="2"/>
      </rPr>
      <t>Return for effort (per cent)</t>
    </r>
    <r>
      <rPr>
        <sz val="11"/>
        <rFont val="Arial"/>
        <family val="2"/>
      </rPr>
      <t xml:space="preserve">
  -  Enter an appropriate rate of return.
  -  The department’s recommended rate of return is five per cent.
  -  If your rate of return is above or below five per cent, please provide an explanation with your application.</t>
    </r>
  </si>
  <si>
    <r>
      <t xml:space="preserve">Bank fees (annual) 
</t>
    </r>
    <r>
      <rPr>
        <sz val="11"/>
        <rFont val="Arial"/>
        <family val="2"/>
      </rPr>
      <t xml:space="preserve">  -  Include any bank fees that may accrue to the account holding the maintenance funds.
  -  This field can be left as $0 if you wish.</t>
    </r>
  </si>
  <si>
    <t>This section lists three key project indicators and is automatically populated with information contained elsewhere within the model. There are no fields to manually complete in this section.</t>
  </si>
  <si>
    <t>Section B: Project summary</t>
  </si>
  <si>
    <t>Revenue cost sheet</t>
  </si>
  <si>
    <t>Section A: Revenue/cost estimates</t>
  </si>
  <si>
    <t>The areas that need to be completed are shaded in grey.</t>
  </si>
  <si>
    <t>Section B: Return on investment</t>
  </si>
  <si>
    <t xml:space="preserve">Lodgement </t>
  </si>
  <si>
    <r>
      <rPr>
        <b/>
        <sz val="11"/>
        <rFont val="Arial"/>
        <family val="2"/>
      </rPr>
      <t>Income</t>
    </r>
    <r>
      <rPr>
        <sz val="11"/>
        <rFont val="Arial"/>
        <family val="2"/>
      </rPr>
      <t xml:space="preserve">
  -  Enter all projected sales figures over the entire project length.
  -  Enter any other revenue streams that are relevant to the project in the grey areas.</t>
    </r>
  </si>
  <si>
    <r>
      <rPr>
        <b/>
        <sz val="11"/>
        <rFont val="Arial"/>
        <family val="2"/>
      </rPr>
      <t>Other costs</t>
    </r>
    <r>
      <rPr>
        <sz val="11"/>
        <rFont val="Arial"/>
        <family val="2"/>
      </rPr>
      <t xml:space="preserve">
  -  Enter all costs not related to construction.
  -  There is space to enter other costs that have not already been specified.</t>
    </r>
  </si>
  <si>
    <r>
      <rPr>
        <b/>
        <sz val="11"/>
        <rFont val="Arial"/>
        <family val="2"/>
      </rPr>
      <t>Total costs</t>
    </r>
    <r>
      <rPr>
        <sz val="11"/>
        <rFont val="Arial"/>
        <family val="2"/>
      </rPr>
      <t xml:space="preserve">
  -  Total costs are calculated by adding all the previously identified cost items.
  -  Return for effort is calculated as the final addition to the cost.
  -  No manual input is required here.</t>
    </r>
  </si>
  <si>
    <r>
      <rPr>
        <b/>
        <sz val="11"/>
        <rFont val="Arial"/>
        <family val="2"/>
      </rPr>
      <t>Estimated profit</t>
    </r>
    <r>
      <rPr>
        <sz val="11"/>
        <rFont val="Arial"/>
        <family val="2"/>
      </rPr>
      <t xml:space="preserve">
  -  The estimated profit is automatically calculated by subtracting total costs and return for effort from total revenue.
  -  No manual input is required here.</t>
    </r>
  </si>
  <si>
    <r>
      <rPr>
        <b/>
        <sz val="11"/>
        <rFont val="Arial"/>
        <family val="2"/>
      </rPr>
      <t>Risk-adjusted rate of return (per cent)</t>
    </r>
    <r>
      <rPr>
        <sz val="11"/>
        <rFont val="Arial"/>
        <family val="2"/>
      </rPr>
      <t xml:space="preserve">
  -  This yellow box provides the risk-adjusted rate of return used for the calculations in the next three tables. It is automatically calculated.</t>
    </r>
  </si>
  <si>
    <r>
      <rPr>
        <b/>
        <sz val="11"/>
        <rFont val="Arial"/>
        <family val="2"/>
      </rPr>
      <t>Risk-free return over x years</t>
    </r>
    <r>
      <rPr>
        <sz val="11"/>
        <rFont val="Arial"/>
        <family val="2"/>
      </rPr>
      <t xml:space="preserve">
  -  This subsection details the return on investment if the total project funds (less deposits) were invested in risk-free bonds.</t>
    </r>
  </si>
  <si>
    <t>Once all the information has been satisfactorily completed, the trust should forward both a printed and an electronic copy of the workbook, along with any relevant supporting documentation, to the department at the address below. The department will undertake further assessment of the proposal.</t>
  </si>
  <si>
    <t>This section assesses the financial viability of the project. It compares the project returns to the market-based risk-free rate of return (the long-term Australian Government bond rate).</t>
  </si>
  <si>
    <r>
      <rPr>
        <b/>
        <sz val="11"/>
        <rFont val="Arial"/>
        <family val="2"/>
      </rPr>
      <t xml:space="preserve">Estimated number of years from project commencement until all crypts are sold </t>
    </r>
    <r>
      <rPr>
        <sz val="11"/>
        <rFont val="Arial"/>
        <family val="2"/>
      </rPr>
      <t xml:space="preserve">
  -  Enter whole numbers only, to a maximum of a 15-year project duration.
  -  If the project duration includes a partial year, round up to a whole number. For example, if a project is to run for four years and one month enter the
     duration of the project as five years.</t>
    </r>
  </si>
  <si>
    <r>
      <rPr>
        <b/>
        <sz val="11"/>
        <rFont val="Arial"/>
        <family val="2"/>
      </rPr>
      <t>The 15-year Australian Government bond yield (per cent)</t>
    </r>
    <r>
      <rPr>
        <sz val="11"/>
        <rFont val="Arial"/>
        <family val="2"/>
      </rPr>
      <t xml:space="preserve">
  -  Enter the current 15-year Australian Government bond yield (also known as the ‘coupon’). Current yields can be obtained from the Bloomberg website
     &lt;www.bloomberg.com/markets/rates-bonds/government-bonds/australia&gt;.</t>
    </r>
  </si>
  <si>
    <t>This section is automatically populated with information contained elsewhere within the model. There are no fields to complete in this section. Below
are descriptions of each subsection.</t>
  </si>
  <si>
    <r>
      <rPr>
        <b/>
        <sz val="11"/>
        <rFont val="Arial"/>
        <family val="2"/>
      </rPr>
      <t>Risk-adjusted rate of return over x years</t>
    </r>
    <r>
      <rPr>
        <sz val="11"/>
        <rFont val="Arial"/>
        <family val="2"/>
      </rPr>
      <t xml:space="preserve">
  -  This subsection details the return on investment if the total project funds (less deposits) were invested in risk-free bonds with an additional
      risk premium.</t>
    </r>
  </si>
  <si>
    <r>
      <rPr>
        <b/>
        <sz val="11"/>
        <rFont val="Arial"/>
        <family val="2"/>
      </rPr>
      <t>Return on investment over x-year project</t>
    </r>
    <r>
      <rPr>
        <sz val="11"/>
        <rFont val="Arial"/>
        <family val="2"/>
      </rPr>
      <t xml:space="preserve">
  -  This subsection details the return on investment of the project. The project return must be greater than the return on risk-free bonds with a
      risk premium, which is determined in the subsection ‘Risk-adjusted rate of return over x years’. </t>
    </r>
  </si>
  <si>
    <r>
      <rPr>
        <b/>
        <sz val="11"/>
        <rFont val="Arial"/>
        <family val="2"/>
      </rPr>
      <t>Expenditure</t>
    </r>
    <r>
      <rPr>
        <sz val="11"/>
        <rFont val="Arial"/>
        <family val="2"/>
      </rPr>
      <t xml:space="preserve">
  -  Enter the quoted construction costs.
  -  The subsection entitled ‘Construction funds’ determines whether the trust has sufficient funds to complete construction. Enter all the contributing items.
      If these items do not balance the model will provide a warning.
  -  The trust may be committing its own funds to the construction. This allocation can be entered in the field entitled ‘Trust fund reserves – construction’.
  -  There is space to enter any additional construction costs.
  -  Minimum perpetual maintenance is automatically calculated and is based on total construction costs, the bond rate and the inflation rate. These funds
      are to be set aside and used to fund maintenance costs on the mausoleum for 100 years.</t>
    </r>
  </si>
  <si>
    <t>Post:   Cemeteries and Crematoria
            Department of Health 
            GPO Box 4057
            MELBOURNE VIC 3001</t>
  </si>
  <si>
    <t>Email:  cemeteries@health.vic.gov.au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</si>
</sst>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5" formatCode="[$-F800]dddd\,\ mmmm\ dd\,\ yyyy"/>
    <numFmt numFmtId="166" formatCode="&quot;$&quot;#,##0"/>
    <numFmt numFmtId="171" formatCode="&quot;$&quot;#,##0.00"/>
    <numFmt numFmtId="182" formatCode="_-* #,##0_-;\-* #,##0_-;_-* &quot;-&quot;??_-;_-@_-"/>
    <numFmt numFmtId="185" formatCode="_-&quot;$&quot;* #,##0_-;\-&quot;$&quot;* #,##0_-;_-&quot;$&quot;* &quot;-&quot;??_-;_-@_-"/>
  </numFmts>
  <fonts count="33" x14ac:knownFonts="1">
    <font>
      <sz val="11"/>
      <name val="Arial"/>
    </font>
    <font>
      <sz val="11"/>
      <name val="Arial"/>
    </font>
    <font>
      <b/>
      <sz val="11"/>
      <name val="Arial"/>
      <family val="2"/>
    </font>
    <font>
      <b/>
      <sz val="11"/>
      <name val="Arial"/>
      <family val="2"/>
    </font>
    <font>
      <sz val="11"/>
      <name val="Arial"/>
      <family val="2"/>
    </font>
    <font>
      <b/>
      <sz val="11"/>
      <color indexed="12"/>
      <name val="Arial"/>
      <family val="2"/>
    </font>
    <font>
      <sz val="11"/>
      <color indexed="12"/>
      <name val="Arial"/>
      <family val="2"/>
    </font>
    <font>
      <b/>
      <i/>
      <sz val="11"/>
      <name val="Arial"/>
      <family val="2"/>
    </font>
    <font>
      <sz val="11"/>
      <color indexed="60"/>
      <name val="Arial"/>
      <family val="2"/>
    </font>
    <font>
      <sz val="11"/>
      <name val="Arial"/>
      <family val="2"/>
    </font>
    <font>
      <sz val="11"/>
      <color indexed="8"/>
      <name val="Calibri"/>
      <family val="2"/>
    </font>
    <font>
      <b/>
      <u/>
      <sz val="11"/>
      <name val="Arial"/>
      <family val="2"/>
    </font>
    <font>
      <sz val="11"/>
      <name val="Arial"/>
      <family val="2"/>
    </font>
    <font>
      <b/>
      <sz val="20"/>
      <color indexed="60"/>
      <name val="Arial"/>
      <family val="2"/>
    </font>
    <font>
      <sz val="11"/>
      <color indexed="8"/>
      <name val="Calibri"/>
      <family val="2"/>
    </font>
    <font>
      <b/>
      <sz val="11"/>
      <color indexed="8"/>
      <name val="Calibri"/>
      <family val="2"/>
    </font>
    <font>
      <sz val="18"/>
      <color indexed="10"/>
      <name val="Arial"/>
      <family val="2"/>
    </font>
    <font>
      <b/>
      <sz val="18"/>
      <color indexed="10"/>
      <name val="Arial"/>
      <family val="2"/>
    </font>
    <font>
      <b/>
      <sz val="11"/>
      <name val="Calibri"/>
      <family val="2"/>
    </font>
    <font>
      <sz val="11"/>
      <color indexed="10"/>
      <name val="Arial"/>
      <family val="2"/>
    </font>
    <font>
      <sz val="11"/>
      <color indexed="60"/>
      <name val="Arial"/>
      <family val="2"/>
    </font>
    <font>
      <sz val="8"/>
      <name val="Arial"/>
    </font>
    <font>
      <b/>
      <sz val="18"/>
      <name val="Arial"/>
      <family val="2"/>
    </font>
    <font>
      <sz val="8"/>
      <name val="Arial"/>
      <family val="2"/>
    </font>
    <font>
      <sz val="14"/>
      <name val="Arial"/>
      <family val="2"/>
    </font>
    <font>
      <i/>
      <sz val="14"/>
      <name val="Arial"/>
      <family val="2"/>
    </font>
    <font>
      <b/>
      <sz val="14"/>
      <color indexed="60"/>
      <name val="Arial"/>
      <family val="2"/>
    </font>
    <font>
      <b/>
      <sz val="16"/>
      <color indexed="9"/>
      <name val="Arial"/>
      <family val="2"/>
    </font>
    <font>
      <sz val="16"/>
      <name val="Arial"/>
      <family val="2"/>
    </font>
    <font>
      <u/>
      <sz val="11"/>
      <color theme="10"/>
      <name val="Arial"/>
      <family val="2"/>
    </font>
    <font>
      <sz val="16"/>
      <color rgb="FFC63663"/>
      <name val="Arial"/>
      <family val="2"/>
    </font>
    <font>
      <b/>
      <sz val="20"/>
      <color rgb="FFC63663"/>
      <name val="Arial"/>
      <family val="2"/>
    </font>
    <font>
      <b/>
      <sz val="26"/>
      <color rgb="FFC63663"/>
      <name val="Arial"/>
      <family val="2"/>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8"/>
        <bgColor indexed="64"/>
      </patternFill>
    </fill>
    <fill>
      <patternFill patternType="solid">
        <fgColor indexed="4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9" fillId="0" borderId="0" applyNumberFormat="0" applyFill="0" applyBorder="0" applyAlignment="0" applyProtection="0">
      <alignment vertical="top"/>
      <protection locked="0"/>
    </xf>
    <xf numFmtId="9" fontId="1" fillId="0" borderId="0" applyFont="0" applyFill="0" applyBorder="0" applyAlignment="0" applyProtection="0"/>
  </cellStyleXfs>
  <cellXfs count="209">
    <xf numFmtId="0" fontId="0" fillId="0" borderId="0" xfId="0"/>
    <xf numFmtId="0" fontId="4" fillId="0" borderId="0" xfId="0" applyFont="1"/>
    <xf numFmtId="0" fontId="3" fillId="2" borderId="1" xfId="0" applyFont="1" applyFill="1" applyBorder="1" applyAlignment="1"/>
    <xf numFmtId="0" fontId="0" fillId="2" borderId="2" xfId="0" applyFill="1" applyBorder="1" applyAlignment="1"/>
    <xf numFmtId="10" fontId="3" fillId="2" borderId="2" xfId="4" applyNumberFormat="1" applyFont="1" applyFill="1" applyBorder="1" applyAlignment="1"/>
    <xf numFmtId="0" fontId="0" fillId="2" borderId="3" xfId="0" applyFill="1" applyBorder="1" applyAlignment="1"/>
    <xf numFmtId="0" fontId="0" fillId="2" borderId="4" xfId="0" applyFill="1" applyBorder="1" applyAlignment="1">
      <alignment wrapText="1"/>
    </xf>
    <xf numFmtId="166" fontId="0" fillId="2" borderId="5" xfId="0" applyNumberFormat="1" applyFill="1" applyBorder="1" applyAlignment="1">
      <alignment horizontal="left"/>
    </xf>
    <xf numFmtId="0" fontId="0" fillId="2" borderId="5" xfId="0" applyFill="1" applyBorder="1"/>
    <xf numFmtId="0" fontId="0" fillId="2" borderId="6" xfId="0" applyFill="1" applyBorder="1"/>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185" fontId="4" fillId="0" borderId="0" xfId="2" applyNumberFormat="1" applyFont="1" applyFill="1" applyBorder="1" applyAlignment="1">
      <alignment horizontal="right" vertical="top" wrapText="1"/>
    </xf>
    <xf numFmtId="10" fontId="4" fillId="0" borderId="0" xfId="4" applyNumberFormat="1" applyFont="1" applyFill="1" applyBorder="1" applyAlignment="1">
      <alignment horizontal="right" vertical="top" wrapText="1"/>
    </xf>
    <xf numFmtId="185" fontId="4" fillId="0" borderId="0" xfId="2" applyNumberFormat="1" applyFont="1" applyBorder="1" applyAlignment="1">
      <alignment horizontal="right" vertical="top" wrapText="1"/>
    </xf>
    <xf numFmtId="10" fontId="4" fillId="0" borderId="0" xfId="4" applyNumberFormat="1" applyFont="1" applyBorder="1" applyAlignment="1">
      <alignment horizontal="right" vertical="top" wrapText="1"/>
    </xf>
    <xf numFmtId="185" fontId="4" fillId="0" borderId="13" xfId="2" applyNumberFormat="1" applyFont="1" applyFill="1" applyBorder="1" applyAlignment="1">
      <alignment horizontal="right" vertical="top" wrapText="1"/>
    </xf>
    <xf numFmtId="10" fontId="4" fillId="0" borderId="13" xfId="4" applyNumberFormat="1" applyFont="1" applyFill="1" applyBorder="1" applyAlignment="1">
      <alignment horizontal="right" vertical="top" wrapText="1"/>
    </xf>
    <xf numFmtId="185" fontId="4" fillId="0" borderId="13" xfId="2" applyNumberFormat="1" applyFont="1" applyBorder="1" applyAlignment="1">
      <alignment horizontal="right" vertical="top" wrapText="1"/>
    </xf>
    <xf numFmtId="10" fontId="4" fillId="0" borderId="14" xfId="4" applyNumberFormat="1" applyFont="1" applyBorder="1" applyAlignment="1">
      <alignment horizontal="right" vertical="top" wrapText="1"/>
    </xf>
    <xf numFmtId="10" fontId="4" fillId="0" borderId="15" xfId="4" applyNumberFormat="1" applyFont="1" applyBorder="1" applyAlignment="1">
      <alignment horizontal="right" vertical="top" wrapText="1"/>
    </xf>
    <xf numFmtId="185" fontId="4" fillId="0" borderId="5" xfId="2" applyNumberFormat="1" applyFont="1" applyBorder="1" applyAlignment="1">
      <alignment horizontal="right" vertical="top" wrapText="1"/>
    </xf>
    <xf numFmtId="10" fontId="4" fillId="0" borderId="5" xfId="4" applyNumberFormat="1" applyFont="1" applyBorder="1" applyAlignment="1">
      <alignment horizontal="right" vertical="top" wrapText="1"/>
    </xf>
    <xf numFmtId="10" fontId="4" fillId="0" borderId="16" xfId="4" applyNumberFormat="1" applyFont="1" applyBorder="1" applyAlignment="1">
      <alignment horizontal="right" vertical="top" wrapText="1"/>
    </xf>
    <xf numFmtId="0" fontId="4" fillId="0" borderId="11" xfId="0" applyFont="1" applyFill="1" applyBorder="1" applyAlignment="1">
      <alignment horizontal="center" vertical="top" wrapText="1"/>
    </xf>
    <xf numFmtId="10" fontId="4" fillId="0" borderId="15" xfId="4" applyNumberFormat="1" applyFont="1" applyFill="1" applyBorder="1" applyAlignment="1">
      <alignment horizontal="right" vertical="top" wrapText="1"/>
    </xf>
    <xf numFmtId="0" fontId="16" fillId="4" borderId="0" xfId="0" applyFont="1" applyFill="1"/>
    <xf numFmtId="0" fontId="17" fillId="4" borderId="0" xfId="0" applyFont="1" applyFill="1"/>
    <xf numFmtId="171" fontId="0" fillId="0" borderId="0" xfId="0" applyNumberFormat="1" applyProtection="1"/>
    <xf numFmtId="0" fontId="0" fillId="0" borderId="0" xfId="0" applyProtection="1"/>
    <xf numFmtId="0" fontId="0" fillId="0" borderId="0" xfId="0" applyBorder="1" applyAlignment="1" applyProtection="1">
      <alignment wrapText="1"/>
    </xf>
    <xf numFmtId="166" fontId="0" fillId="0" borderId="0" xfId="0" applyNumberFormat="1" applyBorder="1" applyAlignment="1" applyProtection="1">
      <alignment horizontal="left"/>
    </xf>
    <xf numFmtId="0" fontId="0" fillId="0" borderId="0" xfId="0" applyBorder="1" applyProtection="1"/>
    <xf numFmtId="0" fontId="0" fillId="0" borderId="0" xfId="0" applyFill="1" applyBorder="1" applyAlignment="1" applyProtection="1">
      <alignment horizontal="center" vertical="top" wrapText="1"/>
    </xf>
    <xf numFmtId="3" fontId="0" fillId="0" borderId="0" xfId="0" applyNumberFormat="1" applyFill="1" applyBorder="1" applyAlignment="1" applyProtection="1">
      <alignment horizontal="right" vertical="top" wrapText="1"/>
    </xf>
    <xf numFmtId="0" fontId="0" fillId="0" borderId="0" xfId="0" applyFill="1" applyBorder="1" applyAlignment="1" applyProtection="1">
      <alignment horizontal="right" vertical="top" wrapText="1"/>
    </xf>
    <xf numFmtId="166" fontId="0" fillId="0" borderId="0" xfId="0" applyNumberFormat="1" applyFill="1" applyBorder="1" applyAlignment="1" applyProtection="1">
      <alignment horizontal="left"/>
    </xf>
    <xf numFmtId="0" fontId="0" fillId="0" borderId="0" xfId="0" applyFill="1" applyBorder="1" applyProtection="1"/>
    <xf numFmtId="0" fontId="0" fillId="0" borderId="0" xfId="0" applyAlignment="1" applyProtection="1">
      <alignment wrapText="1"/>
    </xf>
    <xf numFmtId="166" fontId="0" fillId="0" borderId="0" xfId="0" applyNumberFormat="1" applyAlignment="1" applyProtection="1">
      <alignment horizontal="left"/>
    </xf>
    <xf numFmtId="0" fontId="4" fillId="0" borderId="0" xfId="0" applyFont="1" applyProtection="1"/>
    <xf numFmtId="0" fontId="0" fillId="0" borderId="0" xfId="0" applyFill="1" applyProtection="1"/>
    <xf numFmtId="0" fontId="0" fillId="0" borderId="0" xfId="0" applyFill="1" applyAlignment="1" applyProtection="1">
      <alignment wrapText="1"/>
    </xf>
    <xf numFmtId="166" fontId="0" fillId="0" borderId="0" xfId="0" applyNumberFormat="1" applyFill="1" applyAlignment="1" applyProtection="1">
      <alignment horizontal="left"/>
    </xf>
    <xf numFmtId="0" fontId="2" fillId="0" borderId="0" xfId="0" applyFont="1" applyFill="1" applyBorder="1" applyAlignment="1" applyProtection="1">
      <alignment horizontal="center" vertical="top" wrapText="1"/>
    </xf>
    <xf numFmtId="171" fontId="0" fillId="0" borderId="0" xfId="0" applyNumberFormat="1" applyFill="1" applyBorder="1" applyProtection="1"/>
    <xf numFmtId="0" fontId="18" fillId="2" borderId="17" xfId="0" applyFont="1" applyFill="1" applyBorder="1" applyAlignment="1" applyProtection="1">
      <alignment horizontal="center" vertical="center" wrapText="1"/>
    </xf>
    <xf numFmtId="43" fontId="18" fillId="2" borderId="18" xfId="1" applyFont="1" applyFill="1" applyBorder="1" applyAlignment="1" applyProtection="1">
      <alignment horizontal="center" vertical="center" wrapText="1"/>
    </xf>
    <xf numFmtId="43" fontId="18" fillId="2" borderId="19" xfId="1"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15" fillId="5" borderId="0" xfId="0" applyFont="1" applyFill="1" applyAlignment="1" applyProtection="1">
      <alignment horizontal="center" vertical="center" wrapText="1"/>
    </xf>
    <xf numFmtId="0" fontId="17" fillId="4" borderId="0" xfId="0" applyFont="1" applyFill="1" applyAlignment="1" applyProtection="1">
      <alignment vertical="center"/>
    </xf>
    <xf numFmtId="0" fontId="19" fillId="4" borderId="0" xfId="0" applyFont="1" applyFill="1" applyProtection="1"/>
    <xf numFmtId="0" fontId="0" fillId="5" borderId="1" xfId="0" applyFill="1" applyBorder="1" applyProtection="1"/>
    <xf numFmtId="43" fontId="14" fillId="5" borderId="2" xfId="1" applyFont="1" applyFill="1" applyBorder="1" applyProtection="1"/>
    <xf numFmtId="43" fontId="14" fillId="5" borderId="20" xfId="1" applyFont="1" applyFill="1" applyBorder="1" applyProtection="1"/>
    <xf numFmtId="43" fontId="14" fillId="6" borderId="3" xfId="1" applyFont="1" applyFill="1" applyBorder="1" applyProtection="1"/>
    <xf numFmtId="49" fontId="4" fillId="5" borderId="1" xfId="0" applyNumberFormat="1" applyFont="1" applyFill="1" applyBorder="1" applyProtection="1"/>
    <xf numFmtId="171" fontId="0" fillId="0" borderId="3" xfId="0" applyNumberFormat="1" applyFill="1" applyBorder="1" applyProtection="1"/>
    <xf numFmtId="0" fontId="0" fillId="5" borderId="0" xfId="0" applyFill="1" applyProtection="1"/>
    <xf numFmtId="0" fontId="0" fillId="5" borderId="21" xfId="0" applyFill="1" applyBorder="1" applyProtection="1"/>
    <xf numFmtId="43" fontId="14" fillId="5" borderId="0" xfId="1" applyFont="1" applyFill="1" applyBorder="1" applyProtection="1"/>
    <xf numFmtId="43" fontId="14" fillId="5" borderId="15" xfId="1" applyFont="1" applyFill="1" applyBorder="1" applyProtection="1"/>
    <xf numFmtId="43" fontId="14" fillId="3" borderId="22" xfId="1" applyFont="1" applyFill="1" applyBorder="1" applyProtection="1"/>
    <xf numFmtId="49" fontId="4" fillId="5" borderId="21" xfId="0" applyNumberFormat="1" applyFont="1" applyFill="1" applyBorder="1" applyProtection="1"/>
    <xf numFmtId="171" fontId="0" fillId="0" borderId="22" xfId="0" applyNumberFormat="1" applyFill="1" applyBorder="1" applyProtection="1"/>
    <xf numFmtId="0" fontId="4" fillId="5" borderId="21" xfId="0" applyFont="1" applyFill="1" applyBorder="1" applyProtection="1"/>
    <xf numFmtId="10" fontId="14" fillId="0" borderId="22" xfId="1" applyNumberFormat="1" applyFont="1" applyFill="1" applyBorder="1" applyProtection="1"/>
    <xf numFmtId="43" fontId="0" fillId="5" borderId="0" xfId="0" applyNumberFormat="1" applyFill="1" applyProtection="1"/>
    <xf numFmtId="0" fontId="4" fillId="6" borderId="21" xfId="0" applyFont="1" applyFill="1" applyBorder="1" applyProtection="1"/>
    <xf numFmtId="171" fontId="0" fillId="6" borderId="22" xfId="0" applyNumberFormat="1" applyFill="1" applyBorder="1" applyProtection="1"/>
    <xf numFmtId="43" fontId="0" fillId="0" borderId="22" xfId="0" applyNumberFormat="1" applyFill="1" applyBorder="1" applyProtection="1"/>
    <xf numFmtId="0" fontId="0" fillId="5" borderId="23" xfId="0" applyFill="1" applyBorder="1" applyProtection="1"/>
    <xf numFmtId="171" fontId="0" fillId="0" borderId="24" xfId="0" applyNumberFormat="1" applyFill="1" applyBorder="1" applyProtection="1"/>
    <xf numFmtId="0" fontId="19" fillId="0" borderId="0" xfId="0" applyFont="1" applyFill="1" applyProtection="1"/>
    <xf numFmtId="0" fontId="0" fillId="5" borderId="25" xfId="0" applyFill="1" applyBorder="1" applyProtection="1"/>
    <xf numFmtId="43" fontId="14" fillId="5" borderId="25" xfId="1" applyFont="1" applyFill="1" applyBorder="1" applyProtection="1"/>
    <xf numFmtId="43" fontId="14" fillId="5" borderId="26" xfId="1" applyFont="1" applyFill="1" applyBorder="1" applyProtection="1"/>
    <xf numFmtId="43" fontId="14" fillId="3" borderId="24" xfId="1" applyFont="1" applyFill="1" applyBorder="1" applyProtection="1"/>
    <xf numFmtId="43" fontId="14" fillId="5" borderId="0" xfId="1" applyFont="1" applyFill="1" applyProtection="1"/>
    <xf numFmtId="0" fontId="4" fillId="5" borderId="0" xfId="0" applyFont="1" applyFill="1" applyProtection="1"/>
    <xf numFmtId="0" fontId="2" fillId="2" borderId="1" xfId="0" applyFont="1" applyFill="1" applyBorder="1" applyAlignment="1"/>
    <xf numFmtId="0" fontId="0" fillId="0" borderId="0" xfId="0" applyAlignment="1" applyProtection="1">
      <alignment horizontal="left" vertical="center" wrapText="1"/>
    </xf>
    <xf numFmtId="44" fontId="4" fillId="0" borderId="22" xfId="2" applyFont="1" applyFill="1" applyBorder="1" applyAlignment="1" applyProtection="1">
      <alignment horizontal="left" wrapText="1"/>
    </xf>
    <xf numFmtId="44" fontId="4" fillId="0" borderId="22" xfId="2" applyFont="1" applyFill="1" applyBorder="1" applyAlignment="1" applyProtection="1">
      <alignment horizontal="left"/>
    </xf>
    <xf numFmtId="10" fontId="4" fillId="0" borderId="22" xfId="4" applyNumberFormat="1" applyFont="1" applyFill="1" applyBorder="1" applyAlignment="1" applyProtection="1">
      <alignment horizontal="right" wrapText="1"/>
    </xf>
    <xf numFmtId="0" fontId="3" fillId="0" borderId="22" xfId="0" applyFont="1" applyFill="1" applyBorder="1" applyAlignment="1" applyProtection="1">
      <alignment horizontal="center"/>
    </xf>
    <xf numFmtId="10" fontId="4" fillId="0" borderId="24" xfId="4" applyNumberFormat="1" applyFont="1" applyFill="1" applyBorder="1" applyAlignment="1" applyProtection="1">
      <alignment horizontal="right" wrapText="1"/>
    </xf>
    <xf numFmtId="0" fontId="3" fillId="0" borderId="21" xfId="0" applyFont="1" applyFill="1" applyBorder="1" applyAlignment="1" applyProtection="1"/>
    <xf numFmtId="0" fontId="0" fillId="0" borderId="0" xfId="0" applyFill="1" applyBorder="1" applyAlignment="1" applyProtection="1">
      <alignment wrapText="1"/>
    </xf>
    <xf numFmtId="0" fontId="4" fillId="0" borderId="21" xfId="0" applyFont="1" applyFill="1" applyBorder="1" applyAlignment="1" applyProtection="1">
      <alignment wrapText="1"/>
    </xf>
    <xf numFmtId="10" fontId="4" fillId="0" borderId="6" xfId="4" applyNumberFormat="1" applyFont="1" applyFill="1" applyBorder="1" applyAlignment="1" applyProtection="1">
      <alignment horizontal="right" wrapText="1"/>
    </xf>
    <xf numFmtId="0" fontId="0" fillId="2" borderId="0" xfId="0" applyFill="1" applyProtection="1"/>
    <xf numFmtId="0" fontId="0" fillId="2" borderId="0" xfId="0" applyFill="1" applyAlignment="1" applyProtection="1">
      <alignment horizontal="left" vertical="center" wrapText="1"/>
    </xf>
    <xf numFmtId="0" fontId="4" fillId="0" borderId="0" xfId="0" applyFont="1" applyFill="1" applyProtection="1"/>
    <xf numFmtId="171" fontId="4" fillId="0" borderId="0" xfId="0" applyNumberFormat="1" applyFont="1" applyFill="1" applyProtection="1"/>
    <xf numFmtId="171" fontId="0" fillId="0" borderId="0" xfId="0" applyNumberFormat="1" applyFill="1" applyProtection="1"/>
    <xf numFmtId="165" fontId="0" fillId="0" borderId="0" xfId="0" applyNumberFormat="1" applyFill="1" applyAlignment="1" applyProtection="1"/>
    <xf numFmtId="0" fontId="0" fillId="0" borderId="0" xfId="0" applyFill="1" applyAlignment="1" applyProtection="1">
      <alignment horizontal="left"/>
    </xf>
    <xf numFmtId="0" fontId="0" fillId="0" borderId="0" xfId="0" applyAlignment="1" applyProtection="1">
      <alignment horizontal="left"/>
    </xf>
    <xf numFmtId="0" fontId="23" fillId="0" borderId="0" xfId="0" applyFont="1" applyProtection="1"/>
    <xf numFmtId="0" fontId="23" fillId="0" borderId="0" xfId="0" applyNumberFormat="1" applyFont="1" applyProtection="1"/>
    <xf numFmtId="9" fontId="23" fillId="0" borderId="0" xfId="4" applyFont="1" applyProtection="1"/>
    <xf numFmtId="0" fontId="23" fillId="0" borderId="0" xfId="0" applyFont="1" applyFill="1" applyProtection="1"/>
    <xf numFmtId="44" fontId="23" fillId="0" borderId="0" xfId="2" applyFont="1" applyFill="1" applyProtection="1"/>
    <xf numFmtId="0" fontId="22" fillId="0" borderId="0" xfId="0" applyFont="1" applyFill="1" applyProtection="1"/>
    <xf numFmtId="0" fontId="24" fillId="0" borderId="0" xfId="0" applyFont="1" applyFill="1" applyProtection="1"/>
    <xf numFmtId="0" fontId="13" fillId="0" borderId="0" xfId="0" applyFont="1" applyFill="1" applyAlignment="1" applyProtection="1"/>
    <xf numFmtId="0" fontId="0" fillId="0" borderId="0" xfId="0" applyFill="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20" fillId="0" borderId="0" xfId="0" applyFont="1" applyFill="1" applyAlignment="1" applyProtection="1">
      <alignment vertical="center"/>
    </xf>
    <xf numFmtId="0" fontId="4" fillId="0" borderId="23"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6" fillId="0" borderId="0" xfId="0" applyFont="1" applyFill="1" applyBorder="1" applyAlignment="1" applyProtection="1">
      <alignment horizontal="right"/>
    </xf>
    <xf numFmtId="0" fontId="4" fillId="0" borderId="28" xfId="0" applyFont="1" applyFill="1" applyBorder="1" applyAlignment="1" applyProtection="1">
      <alignment horizontal="left" vertical="center" wrapText="1"/>
    </xf>
    <xf numFmtId="44" fontId="4" fillId="0" borderId="29" xfId="2" applyFont="1" applyFill="1" applyBorder="1" applyAlignment="1" applyProtection="1">
      <alignment horizontal="right" vertical="center"/>
    </xf>
    <xf numFmtId="0" fontId="4" fillId="0" borderId="30" xfId="0" applyFont="1" applyFill="1" applyBorder="1" applyAlignment="1" applyProtection="1">
      <alignment horizontal="left" vertical="center" wrapText="1"/>
    </xf>
    <xf numFmtId="44" fontId="4" fillId="0" borderId="31" xfId="2" applyFont="1" applyFill="1" applyBorder="1" applyAlignment="1" applyProtection="1">
      <alignment horizontal="right" vertical="center"/>
    </xf>
    <xf numFmtId="0" fontId="4" fillId="0" borderId="32" xfId="0" applyFont="1" applyFill="1" applyBorder="1" applyAlignment="1" applyProtection="1">
      <alignment horizontal="left" vertical="center" wrapText="1"/>
    </xf>
    <xf numFmtId="10" fontId="4" fillId="0" borderId="33" xfId="4" applyNumberFormat="1" applyFont="1" applyFill="1" applyBorder="1" applyAlignment="1" applyProtection="1">
      <alignment horizontal="right" vertical="center"/>
    </xf>
    <xf numFmtId="171" fontId="5" fillId="0" borderId="0" xfId="0" applyNumberFormat="1" applyFont="1" applyFill="1" applyBorder="1" applyProtection="1"/>
    <xf numFmtId="182" fontId="0" fillId="0" borderId="0" xfId="0" applyNumberFormat="1" applyFill="1" applyBorder="1" applyProtection="1"/>
    <xf numFmtId="171" fontId="0" fillId="0" borderId="0" xfId="0" applyNumberFormat="1" applyFill="1" applyBorder="1" applyAlignment="1" applyProtection="1">
      <alignment horizontal="center" vertical="top" wrapText="1"/>
    </xf>
    <xf numFmtId="0" fontId="3" fillId="0" borderId="0" xfId="0" applyFont="1" applyFill="1" applyProtection="1"/>
    <xf numFmtId="43" fontId="3" fillId="0" borderId="8" xfId="1" applyFont="1" applyFill="1" applyBorder="1" applyAlignment="1" applyProtection="1">
      <alignment horizontal="center"/>
    </xf>
    <xf numFmtId="182" fontId="0" fillId="0" borderId="34" xfId="1" applyNumberFormat="1" applyFont="1" applyFill="1" applyBorder="1" applyAlignment="1" applyProtection="1"/>
    <xf numFmtId="182" fontId="0" fillId="0" borderId="34" xfId="1" applyNumberFormat="1" applyFont="1" applyFill="1" applyBorder="1" applyAlignment="1" applyProtection="1">
      <alignment horizontal="left"/>
    </xf>
    <xf numFmtId="182" fontId="0" fillId="0" borderId="34" xfId="1" applyNumberFormat="1" applyFont="1" applyFill="1" applyBorder="1" applyAlignment="1" applyProtection="1">
      <alignment horizontal="right"/>
    </xf>
    <xf numFmtId="0" fontId="3" fillId="0" borderId="35" xfId="0" applyFont="1" applyFill="1" applyBorder="1" applyAlignment="1" applyProtection="1">
      <alignment horizontal="center"/>
    </xf>
    <xf numFmtId="182" fontId="4" fillId="3" borderId="34" xfId="1" applyNumberFormat="1" applyFont="1" applyFill="1" applyBorder="1" applyAlignment="1" applyProtection="1">
      <alignment horizontal="right"/>
      <protection locked="0"/>
    </xf>
    <xf numFmtId="0" fontId="26" fillId="0" borderId="0" xfId="0" applyFont="1" applyFill="1" applyAlignment="1" applyProtection="1"/>
    <xf numFmtId="0" fontId="28" fillId="0" borderId="0" xfId="0" applyFont="1" applyFill="1" applyBorder="1" applyProtection="1"/>
    <xf numFmtId="0" fontId="28" fillId="0" borderId="0" xfId="0" applyFont="1" applyFill="1" applyBorder="1" applyAlignment="1" applyProtection="1">
      <alignment horizontal="center" vertical="top" wrapText="1"/>
    </xf>
    <xf numFmtId="3" fontId="28" fillId="0" borderId="0" xfId="0" applyNumberFormat="1" applyFont="1" applyFill="1" applyBorder="1" applyAlignment="1" applyProtection="1">
      <alignment horizontal="right" vertical="top" wrapText="1"/>
    </xf>
    <xf numFmtId="0" fontId="28" fillId="0" borderId="0" xfId="0" applyFont="1" applyFill="1" applyBorder="1" applyAlignment="1" applyProtection="1">
      <alignment horizontal="right" vertical="top" wrapText="1"/>
    </xf>
    <xf numFmtId="0" fontId="28" fillId="0" borderId="0" xfId="0" applyFont="1" applyFill="1" applyProtection="1"/>
    <xf numFmtId="0" fontId="23" fillId="0" borderId="0" xfId="0" applyNumberFormat="1" applyFont="1" applyFill="1" applyProtection="1"/>
    <xf numFmtId="9" fontId="23" fillId="0" borderId="0" xfId="4" applyFont="1" applyFill="1" applyProtection="1"/>
    <xf numFmtId="182" fontId="9" fillId="2" borderId="25" xfId="1" applyNumberFormat="1" applyFont="1" applyFill="1" applyBorder="1" applyAlignment="1" applyProtection="1">
      <alignment horizontal="left"/>
    </xf>
    <xf numFmtId="182" fontId="3" fillId="2" borderId="24" xfId="1" applyNumberFormat="1" applyFont="1" applyFill="1" applyBorder="1" applyAlignment="1" applyProtection="1">
      <alignment horizontal="right"/>
    </xf>
    <xf numFmtId="0" fontId="11" fillId="0" borderId="21" xfId="0" applyFont="1" applyFill="1" applyBorder="1" applyAlignment="1" applyProtection="1">
      <alignment wrapText="1"/>
    </xf>
    <xf numFmtId="0" fontId="4" fillId="3" borderId="21" xfId="0" applyFont="1" applyFill="1" applyBorder="1" applyAlignment="1" applyProtection="1">
      <alignment wrapText="1"/>
      <protection locked="0"/>
    </xf>
    <xf numFmtId="0" fontId="7" fillId="0" borderId="21" xfId="0" applyFont="1" applyFill="1" applyBorder="1" applyAlignment="1" applyProtection="1">
      <alignment wrapText="1"/>
    </xf>
    <xf numFmtId="182" fontId="12" fillId="3" borderId="36" xfId="1" applyNumberFormat="1" applyFont="1" applyFill="1" applyBorder="1" applyAlignment="1" applyProtection="1">
      <alignment vertical="center"/>
      <protection locked="0"/>
    </xf>
    <xf numFmtId="10" fontId="12" fillId="3" borderId="31" xfId="4" applyNumberFormat="1" applyFont="1" applyFill="1" applyBorder="1" applyAlignment="1" applyProtection="1">
      <alignment vertical="center"/>
      <protection locked="0"/>
    </xf>
    <xf numFmtId="10" fontId="4" fillId="3" borderId="31" xfId="4" applyNumberFormat="1" applyFont="1" applyFill="1" applyBorder="1" applyAlignment="1" applyProtection="1">
      <alignment vertical="center"/>
      <protection locked="0"/>
    </xf>
    <xf numFmtId="9" fontId="4" fillId="3" borderId="31" xfId="4" applyNumberFormat="1" applyFont="1" applyFill="1" applyBorder="1" applyAlignment="1" applyProtection="1">
      <alignment vertical="center"/>
      <protection locked="0"/>
    </xf>
    <xf numFmtId="185" fontId="12" fillId="3" borderId="37" xfId="2" applyNumberFormat="1" applyFont="1" applyFill="1" applyBorder="1" applyAlignment="1" applyProtection="1">
      <alignment vertical="center"/>
      <protection locked="0"/>
    </xf>
    <xf numFmtId="182" fontId="3" fillId="0" borderId="38" xfId="1" applyNumberFormat="1" applyFont="1" applyFill="1" applyBorder="1" applyAlignment="1" applyProtection="1"/>
    <xf numFmtId="182" fontId="3" fillId="0" borderId="38" xfId="1" applyNumberFormat="1" applyFont="1" applyFill="1" applyBorder="1" applyAlignment="1" applyProtection="1">
      <alignment horizontal="right"/>
    </xf>
    <xf numFmtId="0" fontId="2" fillId="0" borderId="39" xfId="0" applyFont="1" applyFill="1" applyBorder="1" applyAlignment="1" applyProtection="1">
      <alignment wrapText="1"/>
    </xf>
    <xf numFmtId="43" fontId="3" fillId="0" borderId="9" xfId="1" applyFont="1" applyFill="1" applyBorder="1" applyAlignment="1" applyProtection="1">
      <alignment horizontal="center"/>
    </xf>
    <xf numFmtId="182" fontId="0" fillId="0" borderId="40" xfId="1" applyNumberFormat="1" applyFont="1" applyFill="1" applyBorder="1" applyProtection="1"/>
    <xf numFmtId="182" fontId="0" fillId="0" borderId="40" xfId="1" applyNumberFormat="1" applyFont="1" applyFill="1" applyBorder="1" applyAlignment="1" applyProtection="1"/>
    <xf numFmtId="182" fontId="4" fillId="0" borderId="40" xfId="1" applyNumberFormat="1" applyFont="1" applyFill="1" applyBorder="1" applyAlignment="1" applyProtection="1">
      <alignment horizontal="right"/>
      <protection locked="0"/>
    </xf>
    <xf numFmtId="0" fontId="0" fillId="0" borderId="22" xfId="0" applyFill="1" applyBorder="1" applyProtection="1"/>
    <xf numFmtId="182" fontId="0" fillId="0" borderId="40" xfId="1" applyNumberFormat="1" applyFont="1" applyFill="1" applyBorder="1" applyAlignment="1" applyProtection="1">
      <alignment horizontal="right"/>
    </xf>
    <xf numFmtId="182" fontId="0" fillId="0" borderId="22" xfId="0" applyNumberFormat="1" applyFill="1" applyBorder="1" applyProtection="1"/>
    <xf numFmtId="0" fontId="2" fillId="0" borderId="27" xfId="0" applyFont="1" applyFill="1" applyBorder="1" applyAlignment="1" applyProtection="1">
      <alignment wrapText="1"/>
    </xf>
    <xf numFmtId="182" fontId="4" fillId="0" borderId="22" xfId="1" applyNumberFormat="1" applyFont="1" applyFill="1" applyBorder="1" applyAlignment="1" applyProtection="1">
      <alignment horizontal="right"/>
    </xf>
    <xf numFmtId="182" fontId="0" fillId="0" borderId="41" xfId="1" applyNumberFormat="1" applyFont="1" applyFill="1" applyBorder="1" applyAlignment="1" applyProtection="1"/>
    <xf numFmtId="0" fontId="27" fillId="7" borderId="19" xfId="0" applyFont="1" applyFill="1" applyBorder="1" applyAlignment="1" applyProtection="1">
      <alignment vertical="center" wrapText="1"/>
    </xf>
    <xf numFmtId="182" fontId="2" fillId="0" borderId="42" xfId="1" applyNumberFormat="1" applyFont="1" applyFill="1" applyBorder="1" applyAlignment="1" applyProtection="1">
      <alignment horizontal="right"/>
    </xf>
    <xf numFmtId="182" fontId="2" fillId="0" borderId="43" xfId="1" applyNumberFormat="1" applyFont="1" applyFill="1" applyBorder="1" applyAlignment="1" applyProtection="1">
      <alignment horizontal="right"/>
    </xf>
    <xf numFmtId="182" fontId="2" fillId="0" borderId="42" xfId="1" applyNumberFormat="1" applyFont="1" applyFill="1" applyBorder="1" applyAlignment="1" applyProtection="1">
      <alignment horizontal="left"/>
    </xf>
    <xf numFmtId="182" fontId="0" fillId="0" borderId="41" xfId="1" applyNumberFormat="1" applyFont="1" applyFill="1" applyBorder="1" applyAlignment="1" applyProtection="1">
      <alignment horizontal="left"/>
    </xf>
    <xf numFmtId="0" fontId="2" fillId="2" borderId="23" xfId="0" applyFont="1" applyFill="1" applyBorder="1" applyAlignment="1" applyProtection="1">
      <alignment wrapText="1"/>
    </xf>
    <xf numFmtId="0" fontId="27" fillId="7" borderId="44" xfId="0" applyFont="1" applyFill="1" applyBorder="1" applyAlignment="1" applyProtection="1">
      <alignment vertical="center" wrapText="1"/>
    </xf>
    <xf numFmtId="0" fontId="27" fillId="7" borderId="45" xfId="0" applyFont="1" applyFill="1" applyBorder="1" applyAlignment="1" applyProtection="1">
      <alignment vertical="center" wrapText="1"/>
    </xf>
    <xf numFmtId="0" fontId="27" fillId="7" borderId="46" xfId="0" applyFont="1" applyFill="1" applyBorder="1" applyAlignment="1" applyProtection="1">
      <alignment vertical="center" wrapText="1"/>
    </xf>
    <xf numFmtId="0" fontId="3" fillId="8" borderId="47" xfId="0" applyFont="1" applyFill="1" applyBorder="1" applyAlignment="1" applyProtection="1">
      <alignment wrapText="1"/>
    </xf>
    <xf numFmtId="49" fontId="4" fillId="0" borderId="0" xfId="0" applyNumberFormat="1" applyFont="1" applyAlignment="1">
      <alignment vertical="center" wrapText="1"/>
    </xf>
    <xf numFmtId="49" fontId="30" fillId="0" borderId="0" xfId="0" applyNumberFormat="1" applyFont="1" applyAlignment="1">
      <alignment wrapText="1"/>
    </xf>
    <xf numFmtId="0" fontId="0" fillId="0" borderId="0" xfId="0" applyAlignment="1">
      <alignment vertical="center"/>
    </xf>
    <xf numFmtId="49" fontId="31" fillId="0" borderId="0" xfId="0" applyNumberFormat="1" applyFont="1" applyAlignment="1">
      <alignment wrapText="1"/>
    </xf>
    <xf numFmtId="49" fontId="3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31" fillId="0" borderId="0" xfId="0" applyFont="1" applyAlignment="1"/>
    <xf numFmtId="0" fontId="0" fillId="0" borderId="0" xfId="0" applyAlignment="1"/>
    <xf numFmtId="0" fontId="29" fillId="0" borderId="0" xfId="3" applyAlignment="1" applyProtection="1">
      <alignment vertical="center" wrapText="1"/>
    </xf>
    <xf numFmtId="0" fontId="27" fillId="7" borderId="17" xfId="0" applyFont="1" applyFill="1" applyBorder="1" applyAlignment="1" applyProtection="1">
      <alignment horizontal="left" vertical="center" wrapText="1"/>
    </xf>
    <xf numFmtId="0" fontId="27" fillId="7" borderId="19" xfId="0" applyFont="1" applyFill="1" applyBorder="1" applyAlignment="1" applyProtection="1">
      <alignment horizontal="left" vertical="center" wrapText="1"/>
    </xf>
    <xf numFmtId="0" fontId="0" fillId="0" borderId="0" xfId="0" applyFill="1" applyBorder="1" applyProtection="1"/>
    <xf numFmtId="0" fontId="4" fillId="0" borderId="4" xfId="0" applyFont="1" applyFill="1" applyBorder="1" applyAlignment="1" applyProtection="1">
      <alignment horizontal="left" wrapText="1"/>
    </xf>
    <xf numFmtId="0" fontId="4" fillId="0" borderId="16" xfId="0" applyFont="1" applyFill="1" applyBorder="1" applyAlignment="1" applyProtection="1">
      <alignment horizontal="left" wrapText="1"/>
    </xf>
    <xf numFmtId="0" fontId="3" fillId="0" borderId="21" xfId="0" applyFont="1" applyFill="1" applyBorder="1" applyAlignment="1" applyProtection="1"/>
    <xf numFmtId="0" fontId="3" fillId="0" borderId="15" xfId="0" applyFont="1" applyFill="1" applyBorder="1" applyAlignment="1" applyProtection="1"/>
    <xf numFmtId="0" fontId="4" fillId="0" borderId="21" xfId="0" applyFont="1" applyFill="1" applyBorder="1" applyAlignment="1" applyProtection="1">
      <alignment wrapText="1"/>
    </xf>
    <xf numFmtId="0" fontId="4" fillId="0" borderId="15" xfId="0" applyFont="1" applyFill="1" applyBorder="1" applyAlignment="1" applyProtection="1">
      <alignment wrapText="1"/>
    </xf>
    <xf numFmtId="0" fontId="0" fillId="0" borderId="21" xfId="0" applyFill="1" applyBorder="1" applyAlignment="1" applyProtection="1">
      <alignment wrapText="1"/>
    </xf>
    <xf numFmtId="0" fontId="0" fillId="0" borderId="15" xfId="0" applyFill="1" applyBorder="1" applyAlignment="1" applyProtection="1">
      <alignment wrapText="1"/>
    </xf>
    <xf numFmtId="0" fontId="4" fillId="0" borderId="23" xfId="0" applyFont="1" applyFill="1" applyBorder="1" applyAlignment="1" applyProtection="1">
      <alignment wrapText="1"/>
    </xf>
    <xf numFmtId="0" fontId="4" fillId="0" borderId="26" xfId="0" applyFont="1" applyFill="1" applyBorder="1" applyAlignment="1" applyProtection="1">
      <alignment wrapText="1"/>
    </xf>
    <xf numFmtId="0" fontId="24" fillId="0" borderId="0" xfId="0" applyFont="1" applyFill="1" applyAlignment="1" applyProtection="1">
      <alignment horizontal="left" vertical="center" wrapText="1"/>
    </xf>
    <xf numFmtId="0" fontId="27" fillId="7" borderId="17" xfId="0" applyFont="1" applyFill="1" applyBorder="1" applyAlignment="1" applyProtection="1">
      <alignment vertical="center" wrapText="1"/>
    </xf>
    <xf numFmtId="0" fontId="27" fillId="7" borderId="18" xfId="0" applyFont="1" applyFill="1" applyBorder="1" applyAlignment="1" applyProtection="1">
      <alignment vertical="center" wrapText="1"/>
    </xf>
    <xf numFmtId="0" fontId="3" fillId="0" borderId="1" xfId="0" applyFont="1" applyFill="1" applyBorder="1" applyAlignment="1" applyProtection="1"/>
    <xf numFmtId="0" fontId="3" fillId="0" borderId="20" xfId="0" applyFont="1" applyFill="1" applyBorder="1" applyAlignment="1" applyProtection="1"/>
    <xf numFmtId="0" fontId="4" fillId="0" borderId="21" xfId="0" applyFont="1" applyFill="1" applyBorder="1" applyAlignment="1" applyProtection="1">
      <alignment horizontal="left" wrapText="1"/>
    </xf>
    <xf numFmtId="0" fontId="4" fillId="0" borderId="15" xfId="0" applyFont="1" applyFill="1" applyBorder="1" applyAlignment="1" applyProtection="1">
      <alignment horizontal="left" wrapText="1"/>
    </xf>
    <xf numFmtId="0" fontId="4" fillId="0" borderId="4" xfId="0" applyFont="1" applyFill="1" applyBorder="1" applyAlignment="1" applyProtection="1">
      <alignment wrapText="1"/>
    </xf>
    <xf numFmtId="0" fontId="4" fillId="0" borderId="16" xfId="0" applyFont="1" applyFill="1" applyBorder="1" applyAlignment="1" applyProtection="1">
      <alignment wrapText="1"/>
    </xf>
  </cellXfs>
  <cellStyles count="5">
    <cellStyle name="Comma" xfId="1" builtinId="3"/>
    <cellStyle name="Currency" xfId="2" builtinId="4"/>
    <cellStyle name="Hyperlink" xfId="3" builtinId="8"/>
    <cellStyle name="Normal" xfId="0" builtinId="0"/>
    <cellStyle name="Percent" xfId="4" builtinId="5"/>
  </cellStyles>
  <dxfs count="2">
    <dxf>
      <fill>
        <patternFill>
          <bgColor rgb="FFFF0000"/>
        </patternFill>
      </fill>
    </dxf>
    <dxf>
      <fill>
        <patternFill>
          <bgColor rgb="FFFF0000"/>
        </patternFill>
      </fill>
    </dxf>
  </dxfs>
  <tableStyles count="0" defaultTableStyle="TableStyleMedium9" defaultPivotStyle="PivotStyleLight16"/>
  <colors>
    <mruColors>
      <color rgb="FFC636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79481817884802"/>
          <c:y val="4.5598508331254964E-2"/>
          <c:w val="0.81530891626098623"/>
          <c:h val="0.64579065724201412"/>
        </c:manualLayout>
      </c:layout>
      <c:lineChart>
        <c:grouping val="standard"/>
        <c:varyColors val="0"/>
        <c:ser>
          <c:idx val="1"/>
          <c:order val="0"/>
          <c:tx>
            <c:strRef>
              <c:f>[1]Mausolea!$B$1</c:f>
              <c:strCache>
                <c:ptCount val="1"/>
                <c:pt idx="0">
                  <c:v>Ongoing Payments with Inflation</c:v>
                </c:pt>
              </c:strCache>
            </c:strRef>
          </c:tx>
          <c:marker>
            <c:symbol val="none"/>
          </c:marker>
          <c:val>
            <c:numRef>
              <c:f>[1]Mausolea!$B$2:$B$103</c:f>
              <c:numCache>
                <c:formatCode>General</c:formatCode>
                <c:ptCount val="102"/>
                <c:pt idx="0">
                  <c:v>10000</c:v>
                </c:pt>
                <c:pt idx="1">
                  <c:v>10300</c:v>
                </c:pt>
                <c:pt idx="2">
                  <c:v>10609</c:v>
                </c:pt>
                <c:pt idx="3">
                  <c:v>10927.27</c:v>
                </c:pt>
                <c:pt idx="4">
                  <c:v>11255.088100000001</c:v>
                </c:pt>
                <c:pt idx="5">
                  <c:v>11592.740743</c:v>
                </c:pt>
                <c:pt idx="6">
                  <c:v>11940.52296529</c:v>
                </c:pt>
                <c:pt idx="7">
                  <c:v>12298.7386542487</c:v>
                </c:pt>
                <c:pt idx="8">
                  <c:v>12667.700813876161</c:v>
                </c:pt>
                <c:pt idx="9">
                  <c:v>13047.731838292446</c:v>
                </c:pt>
                <c:pt idx="10">
                  <c:v>13439.163793441219</c:v>
                </c:pt>
                <c:pt idx="11">
                  <c:v>13842.338707244457</c:v>
                </c:pt>
                <c:pt idx="12">
                  <c:v>14257.60886846179</c:v>
                </c:pt>
                <c:pt idx="13">
                  <c:v>14685.337134515645</c:v>
                </c:pt>
                <c:pt idx="14">
                  <c:v>15125.897248551115</c:v>
                </c:pt>
                <c:pt idx="15">
                  <c:v>15579.67416600765</c:v>
                </c:pt>
                <c:pt idx="16">
                  <c:v>16047.06439098788</c:v>
                </c:pt>
                <c:pt idx="17">
                  <c:v>16528.476322717517</c:v>
                </c:pt>
                <c:pt idx="18">
                  <c:v>17024.330612399044</c:v>
                </c:pt>
                <c:pt idx="19">
                  <c:v>17535.060530771018</c:v>
                </c:pt>
                <c:pt idx="20">
                  <c:v>18061.11234669415</c:v>
                </c:pt>
                <c:pt idx="21">
                  <c:v>18602.945717094975</c:v>
                </c:pt>
                <c:pt idx="22">
                  <c:v>19161.034088607827</c:v>
                </c:pt>
                <c:pt idx="23">
                  <c:v>19735.865111266063</c:v>
                </c:pt>
                <c:pt idx="24">
                  <c:v>20327.941064604045</c:v>
                </c:pt>
                <c:pt idx="25">
                  <c:v>20937.779296542169</c:v>
                </c:pt>
                <c:pt idx="26">
                  <c:v>21565.912675438434</c:v>
                </c:pt>
                <c:pt idx="27">
                  <c:v>22212.890055701588</c:v>
                </c:pt>
                <c:pt idx="28">
                  <c:v>22879.276757372634</c:v>
                </c:pt>
                <c:pt idx="29">
                  <c:v>23565.655060093814</c:v>
                </c:pt>
                <c:pt idx="30">
                  <c:v>24272.624711896628</c:v>
                </c:pt>
                <c:pt idx="31">
                  <c:v>25000.803453253528</c:v>
                </c:pt>
                <c:pt idx="32">
                  <c:v>25750.827556851134</c:v>
                </c:pt>
                <c:pt idx="33">
                  <c:v>26523.35238355667</c:v>
                </c:pt>
                <c:pt idx="34">
                  <c:v>27319.052955063373</c:v>
                </c:pt>
                <c:pt idx="35">
                  <c:v>28138.624543715276</c:v>
                </c:pt>
                <c:pt idx="36">
                  <c:v>28982.783280026735</c:v>
                </c:pt>
                <c:pt idx="37">
                  <c:v>29852.266778427536</c:v>
                </c:pt>
                <c:pt idx="38">
                  <c:v>30747.834781780362</c:v>
                </c:pt>
                <c:pt idx="39">
                  <c:v>31670.269825233772</c:v>
                </c:pt>
                <c:pt idx="40">
                  <c:v>32620.377919990788</c:v>
                </c:pt>
                <c:pt idx="41">
                  <c:v>33598.989257590511</c:v>
                </c:pt>
                <c:pt idx="42">
                  <c:v>34606.958935318224</c:v>
                </c:pt>
                <c:pt idx="43">
                  <c:v>35645.167703377774</c:v>
                </c:pt>
                <c:pt idx="44">
                  <c:v>36714.522734479106</c:v>
                </c:pt>
                <c:pt idx="45">
                  <c:v>37815.95841651348</c:v>
                </c:pt>
                <c:pt idx="46">
                  <c:v>38950.437169008888</c:v>
                </c:pt>
                <c:pt idx="47">
                  <c:v>40118.950284079154</c:v>
                </c:pt>
                <c:pt idx="48">
                  <c:v>41322.518792601528</c:v>
                </c:pt>
                <c:pt idx="49">
                  <c:v>42562.194356379572</c:v>
                </c:pt>
                <c:pt idx="50">
                  <c:v>43839.060187070958</c:v>
                </c:pt>
                <c:pt idx="51">
                  <c:v>45154.23199268309</c:v>
                </c:pt>
                <c:pt idx="52">
                  <c:v>46508.858952463583</c:v>
                </c:pt>
                <c:pt idx="53">
                  <c:v>47904.124721037493</c:v>
                </c:pt>
                <c:pt idx="54">
                  <c:v>49341.24846266862</c:v>
                </c:pt>
                <c:pt idx="55">
                  <c:v>50821.485916548678</c:v>
                </c:pt>
                <c:pt idx="56">
                  <c:v>52346.130494045137</c:v>
                </c:pt>
                <c:pt idx="57">
                  <c:v>53916.514408866489</c:v>
                </c:pt>
                <c:pt idx="58">
                  <c:v>55534.009841132487</c:v>
                </c:pt>
                <c:pt idx="59">
                  <c:v>57200.030136366462</c:v>
                </c:pt>
                <c:pt idx="60">
                  <c:v>58916.031040457456</c:v>
                </c:pt>
                <c:pt idx="61">
                  <c:v>60683.511971671178</c:v>
                </c:pt>
                <c:pt idx="62">
                  <c:v>62504.017330821312</c:v>
                </c:pt>
                <c:pt idx="63">
                  <c:v>64379.137850745952</c:v>
                </c:pt>
                <c:pt idx="64">
                  <c:v>66310.511986268335</c:v>
                </c:pt>
                <c:pt idx="65">
                  <c:v>68299.827345856393</c:v>
                </c:pt>
                <c:pt idx="66">
                  <c:v>70348.822166232087</c:v>
                </c:pt>
                <c:pt idx="67">
                  <c:v>72459.286831219055</c:v>
                </c:pt>
                <c:pt idx="68">
                  <c:v>74633.065436155623</c:v>
                </c:pt>
                <c:pt idx="69">
                  <c:v>76872.057399240293</c:v>
                </c:pt>
                <c:pt idx="70">
                  <c:v>79178.219121217509</c:v>
                </c:pt>
                <c:pt idx="71">
                  <c:v>81553.565694854042</c:v>
                </c:pt>
                <c:pt idx="72">
                  <c:v>84000.172665699662</c:v>
                </c:pt>
                <c:pt idx="73">
                  <c:v>86520.177845670652</c:v>
                </c:pt>
                <c:pt idx="74">
                  <c:v>89115.783181040781</c:v>
                </c:pt>
                <c:pt idx="75">
                  <c:v>91789.25667647201</c:v>
                </c:pt>
                <c:pt idx="76">
                  <c:v>94542.934376766178</c:v>
                </c:pt>
                <c:pt idx="77">
                  <c:v>97379.222408069167</c:v>
                </c:pt>
                <c:pt idx="78">
                  <c:v>100300.59908031125</c:v>
                </c:pt>
                <c:pt idx="79">
                  <c:v>103309.6170527206</c:v>
                </c:pt>
                <c:pt idx="80">
                  <c:v>106408.90556430221</c:v>
                </c:pt>
                <c:pt idx="81">
                  <c:v>109601.17273123129</c:v>
                </c:pt>
                <c:pt idx="82">
                  <c:v>112889.20791316823</c:v>
                </c:pt>
                <c:pt idx="83">
                  <c:v>116275.88415056327</c:v>
                </c:pt>
                <c:pt idx="84">
                  <c:v>119764.16067508017</c:v>
                </c:pt>
                <c:pt idx="85">
                  <c:v>123357.08549533258</c:v>
                </c:pt>
                <c:pt idx="86">
                  <c:v>127057.79806019255</c:v>
                </c:pt>
                <c:pt idx="87">
                  <c:v>130869.53200199833</c:v>
                </c:pt>
                <c:pt idx="88">
                  <c:v>134795.61796205828</c:v>
                </c:pt>
                <c:pt idx="89">
                  <c:v>138839.48650092003</c:v>
                </c:pt>
                <c:pt idx="90">
                  <c:v>143004.67109594765</c:v>
                </c:pt>
                <c:pt idx="91">
                  <c:v>147294.81122882609</c:v>
                </c:pt>
                <c:pt idx="92">
                  <c:v>151713.65556569089</c:v>
                </c:pt>
                <c:pt idx="93">
                  <c:v>156265.06523266161</c:v>
                </c:pt>
                <c:pt idx="94">
                  <c:v>160953.01718964145</c:v>
                </c:pt>
                <c:pt idx="95">
                  <c:v>165781.60770533071</c:v>
                </c:pt>
                <c:pt idx="96">
                  <c:v>170755.05593649062</c:v>
                </c:pt>
                <c:pt idx="97">
                  <c:v>175877.70761458535</c:v>
                </c:pt>
                <c:pt idx="98">
                  <c:v>181154.03884302292</c:v>
                </c:pt>
                <c:pt idx="99">
                  <c:v>186588.6600083136</c:v>
                </c:pt>
                <c:pt idx="100">
                  <c:v>192186.31980856301</c:v>
                </c:pt>
                <c:pt idx="101">
                  <c:v>197951.9094028199</c:v>
                </c:pt>
              </c:numCache>
            </c:numRef>
          </c:val>
          <c:smooth val="0"/>
          <c:extLst>
            <c:ext xmlns:c16="http://schemas.microsoft.com/office/drawing/2014/chart" uri="{C3380CC4-5D6E-409C-BE32-E72D297353CC}">
              <c16:uniqueId val="{00000000-82C7-4E7B-87FB-8765C74A13EA}"/>
            </c:ext>
          </c:extLst>
        </c:ser>
        <c:ser>
          <c:idx val="3"/>
          <c:order val="1"/>
          <c:tx>
            <c:strRef>
              <c:f>'3. Perpetual Funding Model '!$D$1</c:f>
              <c:strCache>
                <c:ptCount val="1"/>
                <c:pt idx="0">
                  <c:v> Fund Balance (nominal) </c:v>
                </c:pt>
              </c:strCache>
            </c:strRef>
          </c:tx>
          <c:spPr>
            <a:ln>
              <a:solidFill>
                <a:srgbClr val="92D050"/>
              </a:solidFill>
            </a:ln>
          </c:spPr>
          <c:marker>
            <c:symbol val="none"/>
          </c:marker>
          <c:val>
            <c:numRef>
              <c:f>'3. Perpetual Funding Model '!$D$2:$D$104</c:f>
              <c:numCache>
                <c:formatCode>_(* #,##0.00_);_(* \(#,##0.00\);_(* "-"??_);_(@_)</c:formatCode>
                <c:ptCount val="10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numCache>
            </c:numRef>
          </c:val>
          <c:smooth val="0"/>
          <c:extLst>
            <c:ext xmlns:c16="http://schemas.microsoft.com/office/drawing/2014/chart" uri="{C3380CC4-5D6E-409C-BE32-E72D297353CC}">
              <c16:uniqueId val="{00000001-82C7-4E7B-87FB-8765C74A13EA}"/>
            </c:ext>
          </c:extLst>
        </c:ser>
        <c:dLbls>
          <c:showLegendKey val="0"/>
          <c:showVal val="0"/>
          <c:showCatName val="0"/>
          <c:showSerName val="0"/>
          <c:showPercent val="0"/>
          <c:showBubbleSize val="0"/>
        </c:dLbls>
        <c:smooth val="0"/>
        <c:axId val="425116264"/>
        <c:axId val="1"/>
      </c:lineChart>
      <c:catAx>
        <c:axId val="425116264"/>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5116264"/>
        <c:crosses val="autoZero"/>
        <c:crossBetween val="between"/>
      </c:valAx>
    </c:plotArea>
    <c:legend>
      <c:legendPos val="r"/>
      <c:layout>
        <c:manualLayout>
          <c:xMode val="edge"/>
          <c:yMode val="edge"/>
          <c:x val="0.29569315199236462"/>
          <c:y val="0.75663113264688076"/>
          <c:w val="0.5541335829524805"/>
          <c:h val="0.21684894003634159"/>
        </c:manualLayout>
      </c:layout>
      <c:overlay val="0"/>
      <c:spPr>
        <a:ln>
          <a:solidFill>
            <a:srgbClr val="4F81BD">
              <a:alpha val="84000"/>
            </a:srgbClr>
          </a:solidFill>
        </a:ln>
      </c:spPr>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44450</xdr:colOff>
      <xdr:row>15</xdr:row>
      <xdr:rowOff>171450</xdr:rowOff>
    </xdr:from>
    <xdr:to>
      <xdr:col>7</xdr:col>
      <xdr:colOff>1123950</xdr:colOff>
      <xdr:row>38</xdr:row>
      <xdr:rowOff>6350</xdr:rowOff>
    </xdr:to>
    <xdr:graphicFrame macro="">
      <xdr:nvGraphicFramePr>
        <xdr:cNvPr id="1285" name="Chart 4">
          <a:extLst>
            <a:ext uri="{FF2B5EF4-FFF2-40B4-BE49-F238E27FC236}">
              <a16:creationId xmlns:a16="http://schemas.microsoft.com/office/drawing/2014/main" id="{C0AAB80D-8E69-B872-61D9-C796D260D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69850</xdr:colOff>
      <xdr:row>8</xdr:row>
      <xdr:rowOff>12700</xdr:rowOff>
    </xdr:from>
    <xdr:to>
      <xdr:col>6</xdr:col>
      <xdr:colOff>241300</xdr:colOff>
      <xdr:row>11</xdr:row>
      <xdr:rowOff>152400</xdr:rowOff>
    </xdr:to>
    <xdr:pic>
      <xdr:nvPicPr>
        <xdr:cNvPr id="1286" name="Picture 45">
          <a:extLst>
            <a:ext uri="{FF2B5EF4-FFF2-40B4-BE49-F238E27FC236}">
              <a16:creationId xmlns:a16="http://schemas.microsoft.com/office/drawing/2014/main" id="{10C70B5A-E15F-EE19-79BF-AB98B5EA1E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62400" y="2051050"/>
          <a:ext cx="3663950"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152400</xdr:colOff>
          <xdr:row>13</xdr:row>
          <xdr:rowOff>101600</xdr:rowOff>
        </xdr:from>
        <xdr:to>
          <xdr:col>5</xdr:col>
          <xdr:colOff>1092200</xdr:colOff>
          <xdr:row>15</xdr:row>
          <xdr:rowOff>101600</xdr:rowOff>
        </xdr:to>
        <xdr:sp macro="" textlink="">
          <xdr:nvSpPr>
            <xdr:cNvPr id="1156" name="Object 132" hidden="1">
              <a:extLst>
                <a:ext uri="{63B3BB69-23CF-44E3-9099-C40C66FF867C}">
                  <a14:compatExt spid="_x0000_s1156"/>
                </a:ext>
                <a:ext uri="{FF2B5EF4-FFF2-40B4-BE49-F238E27FC236}">
                  <a16:creationId xmlns:a16="http://schemas.microsoft.com/office/drawing/2014/main" id="{CC63045A-6AE2-0170-2763-E5D2899E13ED}"/>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jlab0301\LOCALS~1\Temp\notes656AC1\Perpetual%20Funding%20Mod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usolea"/>
      <sheetName val="Undeveloped Lands"/>
    </sheetNames>
    <sheetDataSet>
      <sheetData sheetId="0">
        <row r="1">
          <cell r="B1" t="str">
            <v>Ongoing Payments with Inflation</v>
          </cell>
        </row>
        <row r="2">
          <cell r="B2">
            <v>10000</v>
          </cell>
        </row>
        <row r="3">
          <cell r="B3">
            <v>10300</v>
          </cell>
        </row>
        <row r="4">
          <cell r="B4">
            <v>10609</v>
          </cell>
        </row>
        <row r="5">
          <cell r="B5">
            <v>10927.27</v>
          </cell>
        </row>
        <row r="6">
          <cell r="B6">
            <v>11255.088100000001</v>
          </cell>
        </row>
        <row r="7">
          <cell r="B7">
            <v>11592.740743</v>
          </cell>
        </row>
        <row r="8">
          <cell r="B8">
            <v>11940.52296529</v>
          </cell>
        </row>
        <row r="9">
          <cell r="B9">
            <v>12298.7386542487</v>
          </cell>
        </row>
        <row r="10">
          <cell r="B10">
            <v>12667.700813876161</v>
          </cell>
        </row>
        <row r="11">
          <cell r="B11">
            <v>13047.731838292446</v>
          </cell>
        </row>
        <row r="12">
          <cell r="B12">
            <v>13439.163793441219</v>
          </cell>
        </row>
        <row r="13">
          <cell r="B13">
            <v>13842.338707244457</v>
          </cell>
        </row>
        <row r="14">
          <cell r="B14">
            <v>14257.60886846179</v>
          </cell>
        </row>
        <row r="15">
          <cell r="B15">
            <v>14685.337134515645</v>
          </cell>
        </row>
        <row r="16">
          <cell r="B16">
            <v>15125.897248551115</v>
          </cell>
        </row>
        <row r="17">
          <cell r="B17">
            <v>15579.67416600765</v>
          </cell>
        </row>
        <row r="18">
          <cell r="B18">
            <v>16047.06439098788</v>
          </cell>
        </row>
        <row r="19">
          <cell r="B19">
            <v>16528.476322717517</v>
          </cell>
        </row>
        <row r="20">
          <cell r="B20">
            <v>17024.330612399044</v>
          </cell>
        </row>
        <row r="21">
          <cell r="B21">
            <v>17535.060530771018</v>
          </cell>
        </row>
        <row r="22">
          <cell r="B22">
            <v>18061.11234669415</v>
          </cell>
        </row>
        <row r="23">
          <cell r="B23">
            <v>18602.945717094975</v>
          </cell>
        </row>
        <row r="24">
          <cell r="B24">
            <v>19161.034088607827</v>
          </cell>
        </row>
        <row r="25">
          <cell r="B25">
            <v>19735.865111266063</v>
          </cell>
        </row>
        <row r="26">
          <cell r="B26">
            <v>20327.941064604045</v>
          </cell>
        </row>
        <row r="27">
          <cell r="B27">
            <v>20937.779296542169</v>
          </cell>
        </row>
        <row r="28">
          <cell r="B28">
            <v>21565.912675438434</v>
          </cell>
        </row>
        <row r="29">
          <cell r="B29">
            <v>22212.890055701588</v>
          </cell>
        </row>
        <row r="30">
          <cell r="B30">
            <v>22879.276757372634</v>
          </cell>
        </row>
        <row r="31">
          <cell r="B31">
            <v>23565.655060093814</v>
          </cell>
        </row>
        <row r="32">
          <cell r="B32">
            <v>24272.624711896628</v>
          </cell>
        </row>
        <row r="33">
          <cell r="B33">
            <v>25000.803453253528</v>
          </cell>
        </row>
        <row r="34">
          <cell r="B34">
            <v>25750.827556851134</v>
          </cell>
        </row>
        <row r="35">
          <cell r="B35">
            <v>26523.35238355667</v>
          </cell>
        </row>
        <row r="36">
          <cell r="B36">
            <v>27319.052955063373</v>
          </cell>
        </row>
        <row r="37">
          <cell r="B37">
            <v>28138.624543715276</v>
          </cell>
        </row>
        <row r="38">
          <cell r="B38">
            <v>28982.783280026735</v>
          </cell>
        </row>
        <row r="39">
          <cell r="B39">
            <v>29852.266778427536</v>
          </cell>
        </row>
        <row r="40">
          <cell r="B40">
            <v>30747.834781780362</v>
          </cell>
        </row>
        <row r="41">
          <cell r="B41">
            <v>31670.269825233772</v>
          </cell>
        </row>
        <row r="42">
          <cell r="B42">
            <v>32620.377919990788</v>
          </cell>
        </row>
        <row r="43">
          <cell r="B43">
            <v>33598.989257590511</v>
          </cell>
        </row>
        <row r="44">
          <cell r="B44">
            <v>34606.958935318224</v>
          </cell>
        </row>
        <row r="45">
          <cell r="B45">
            <v>35645.167703377774</v>
          </cell>
        </row>
        <row r="46">
          <cell r="B46">
            <v>36714.522734479106</v>
          </cell>
        </row>
        <row r="47">
          <cell r="B47">
            <v>37815.95841651348</v>
          </cell>
        </row>
        <row r="48">
          <cell r="B48">
            <v>38950.437169008888</v>
          </cell>
        </row>
        <row r="49">
          <cell r="B49">
            <v>40118.950284079154</v>
          </cell>
        </row>
        <row r="50">
          <cell r="B50">
            <v>41322.518792601528</v>
          </cell>
        </row>
        <row r="51">
          <cell r="B51">
            <v>42562.194356379572</v>
          </cell>
        </row>
        <row r="52">
          <cell r="B52">
            <v>43839.060187070958</v>
          </cell>
        </row>
        <row r="53">
          <cell r="B53">
            <v>45154.23199268309</v>
          </cell>
        </row>
        <row r="54">
          <cell r="B54">
            <v>46508.858952463583</v>
          </cell>
        </row>
        <row r="55">
          <cell r="B55">
            <v>47904.124721037493</v>
          </cell>
        </row>
        <row r="56">
          <cell r="B56">
            <v>49341.24846266862</v>
          </cell>
        </row>
        <row r="57">
          <cell r="B57">
            <v>50821.485916548678</v>
          </cell>
        </row>
        <row r="58">
          <cell r="B58">
            <v>52346.130494045137</v>
          </cell>
        </row>
        <row r="59">
          <cell r="B59">
            <v>53916.514408866489</v>
          </cell>
        </row>
        <row r="60">
          <cell r="B60">
            <v>55534.009841132487</v>
          </cell>
        </row>
        <row r="61">
          <cell r="B61">
            <v>57200.030136366462</v>
          </cell>
        </row>
        <row r="62">
          <cell r="B62">
            <v>58916.031040457456</v>
          </cell>
        </row>
        <row r="63">
          <cell r="B63">
            <v>60683.511971671178</v>
          </cell>
        </row>
        <row r="64">
          <cell r="B64">
            <v>62504.017330821312</v>
          </cell>
        </row>
        <row r="65">
          <cell r="B65">
            <v>64379.137850745952</v>
          </cell>
        </row>
        <row r="66">
          <cell r="B66">
            <v>66310.511986268335</v>
          </cell>
        </row>
        <row r="67">
          <cell r="B67">
            <v>68299.827345856393</v>
          </cell>
        </row>
        <row r="68">
          <cell r="B68">
            <v>70348.822166232087</v>
          </cell>
        </row>
        <row r="69">
          <cell r="B69">
            <v>72459.286831219055</v>
          </cell>
        </row>
        <row r="70">
          <cell r="B70">
            <v>74633.065436155623</v>
          </cell>
        </row>
        <row r="71">
          <cell r="B71">
            <v>76872.057399240293</v>
          </cell>
        </row>
        <row r="72">
          <cell r="B72">
            <v>79178.219121217509</v>
          </cell>
        </row>
        <row r="73">
          <cell r="B73">
            <v>81553.565694854042</v>
          </cell>
        </row>
        <row r="74">
          <cell r="B74">
            <v>84000.172665699662</v>
          </cell>
        </row>
        <row r="75">
          <cell r="B75">
            <v>86520.177845670652</v>
          </cell>
        </row>
        <row r="76">
          <cell r="B76">
            <v>89115.783181040781</v>
          </cell>
        </row>
        <row r="77">
          <cell r="B77">
            <v>91789.25667647201</v>
          </cell>
        </row>
        <row r="78">
          <cell r="B78">
            <v>94542.934376766178</v>
          </cell>
        </row>
        <row r="79">
          <cell r="B79">
            <v>97379.222408069167</v>
          </cell>
        </row>
        <row r="80">
          <cell r="B80">
            <v>100300.59908031125</v>
          </cell>
        </row>
        <row r="81">
          <cell r="B81">
            <v>103309.6170527206</v>
          </cell>
        </row>
        <row r="82">
          <cell r="B82">
            <v>106408.90556430221</v>
          </cell>
        </row>
        <row r="83">
          <cell r="B83">
            <v>109601.17273123129</v>
          </cell>
        </row>
        <row r="84">
          <cell r="B84">
            <v>112889.20791316823</v>
          </cell>
        </row>
        <row r="85">
          <cell r="B85">
            <v>116275.88415056327</v>
          </cell>
        </row>
        <row r="86">
          <cell r="B86">
            <v>119764.16067508017</v>
          </cell>
        </row>
        <row r="87">
          <cell r="B87">
            <v>123357.08549533258</v>
          </cell>
        </row>
        <row r="88">
          <cell r="B88">
            <v>127057.79806019255</v>
          </cell>
        </row>
        <row r="89">
          <cell r="B89">
            <v>130869.53200199833</v>
          </cell>
        </row>
        <row r="90">
          <cell r="B90">
            <v>134795.61796205828</v>
          </cell>
        </row>
        <row r="91">
          <cell r="B91">
            <v>138839.48650092003</v>
          </cell>
        </row>
        <row r="92">
          <cell r="B92">
            <v>143004.67109594765</v>
          </cell>
        </row>
        <row r="93">
          <cell r="B93">
            <v>147294.81122882609</v>
          </cell>
        </row>
        <row r="94">
          <cell r="B94">
            <v>151713.65556569089</v>
          </cell>
        </row>
        <row r="95">
          <cell r="B95">
            <v>156265.06523266161</v>
          </cell>
        </row>
        <row r="96">
          <cell r="B96">
            <v>160953.01718964145</v>
          </cell>
        </row>
        <row r="97">
          <cell r="B97">
            <v>165781.60770533071</v>
          </cell>
        </row>
        <row r="98">
          <cell r="B98">
            <v>170755.05593649062</v>
          </cell>
        </row>
        <row r="99">
          <cell r="B99">
            <v>175877.70761458535</v>
          </cell>
        </row>
        <row r="100">
          <cell r="B100">
            <v>181154.03884302292</v>
          </cell>
        </row>
        <row r="101">
          <cell r="B101">
            <v>186588.6600083136</v>
          </cell>
        </row>
        <row r="102">
          <cell r="B102">
            <v>192186.31980856301</v>
          </cell>
        </row>
        <row r="103">
          <cell r="B103">
            <v>197951.9094028199</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meteries@health.vic.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3663"/>
  </sheetPr>
  <dimension ref="A1:A34"/>
  <sheetViews>
    <sheetView showGridLines="0" zoomScaleNormal="100" workbookViewId="0">
      <selection activeCell="C7" sqref="C7"/>
    </sheetView>
  </sheetViews>
  <sheetFormatPr defaultRowHeight="14" x14ac:dyDescent="0.3"/>
  <cols>
    <col min="1" max="1" width="124.6640625" style="182" customWidth="1"/>
  </cols>
  <sheetData>
    <row r="1" spans="1:1" s="185" customFormat="1" ht="32.5" x14ac:dyDescent="0.65">
      <c r="A1" s="180" t="s">
        <v>77</v>
      </c>
    </row>
    <row r="2" spans="1:1" ht="42" customHeight="1" x14ac:dyDescent="0.3">
      <c r="A2" s="176" t="s">
        <v>76</v>
      </c>
    </row>
    <row r="3" spans="1:1" ht="23.5" customHeight="1" x14ac:dyDescent="0.3">
      <c r="A3" s="176" t="s">
        <v>75</v>
      </c>
    </row>
    <row r="4" spans="1:1" ht="43" customHeight="1" x14ac:dyDescent="0.3">
      <c r="A4" s="176" t="s">
        <v>74</v>
      </c>
    </row>
    <row r="5" spans="1:1" s="185" customFormat="1" ht="36" customHeight="1" x14ac:dyDescent="0.5">
      <c r="A5" s="179" t="s">
        <v>78</v>
      </c>
    </row>
    <row r="6" spans="1:1" s="185" customFormat="1" ht="20" x14ac:dyDescent="0.4">
      <c r="A6" s="177" t="s">
        <v>79</v>
      </c>
    </row>
    <row r="7" spans="1:1" s="178" customFormat="1" ht="24.5" customHeight="1" x14ac:dyDescent="0.3">
      <c r="A7" s="176" t="s">
        <v>80</v>
      </c>
    </row>
    <row r="8" spans="1:1" s="178" customFormat="1" ht="56.5" customHeight="1" x14ac:dyDescent="0.3">
      <c r="A8" s="176" t="s">
        <v>100</v>
      </c>
    </row>
    <row r="9" spans="1:1" s="178" customFormat="1" ht="53.5" customHeight="1" x14ac:dyDescent="0.3">
      <c r="A9" s="176" t="s">
        <v>101</v>
      </c>
    </row>
    <row r="10" spans="1:1" ht="38.5" customHeight="1" x14ac:dyDescent="0.3">
      <c r="A10" s="176" t="s">
        <v>81</v>
      </c>
    </row>
    <row r="11" spans="1:1" ht="69" customHeight="1" x14ac:dyDescent="0.3">
      <c r="A11" s="176" t="s">
        <v>82</v>
      </c>
    </row>
    <row r="12" spans="1:1" ht="68" customHeight="1" x14ac:dyDescent="0.3">
      <c r="A12" s="176" t="s">
        <v>83</v>
      </c>
    </row>
    <row r="13" spans="1:1" ht="52.5" customHeight="1" x14ac:dyDescent="0.3">
      <c r="A13" s="181" t="s">
        <v>84</v>
      </c>
    </row>
    <row r="14" spans="1:1" s="185" customFormat="1" ht="28" customHeight="1" x14ac:dyDescent="0.4">
      <c r="A14" s="177" t="s">
        <v>86</v>
      </c>
    </row>
    <row r="15" spans="1:1" ht="33.5" customHeight="1" x14ac:dyDescent="0.3">
      <c r="A15" s="182" t="s">
        <v>85</v>
      </c>
    </row>
    <row r="16" spans="1:1" s="185" customFormat="1" ht="35.5" customHeight="1" x14ac:dyDescent="0.5">
      <c r="A16" s="184" t="s">
        <v>87</v>
      </c>
    </row>
    <row r="17" spans="1:1" s="185" customFormat="1" ht="20" x14ac:dyDescent="0.4">
      <c r="A17" s="177" t="s">
        <v>88</v>
      </c>
    </row>
    <row r="18" spans="1:1" ht="24.5" customHeight="1" x14ac:dyDescent="0.3">
      <c r="A18" s="183" t="s">
        <v>89</v>
      </c>
    </row>
    <row r="19" spans="1:1" ht="52" customHeight="1" x14ac:dyDescent="0.3">
      <c r="A19" s="183" t="s">
        <v>92</v>
      </c>
    </row>
    <row r="20" spans="1:1" ht="127.5" customHeight="1" x14ac:dyDescent="0.3">
      <c r="A20" s="183" t="s">
        <v>105</v>
      </c>
    </row>
    <row r="21" spans="1:1" ht="52" customHeight="1" x14ac:dyDescent="0.3">
      <c r="A21" s="183" t="s">
        <v>93</v>
      </c>
    </row>
    <row r="22" spans="1:1" ht="70" customHeight="1" x14ac:dyDescent="0.3">
      <c r="A22" s="183" t="s">
        <v>94</v>
      </c>
    </row>
    <row r="23" spans="1:1" ht="52" customHeight="1" x14ac:dyDescent="0.3">
      <c r="A23" s="183" t="s">
        <v>95</v>
      </c>
    </row>
    <row r="24" spans="1:1" s="185" customFormat="1" ht="33.5" customHeight="1" x14ac:dyDescent="0.4">
      <c r="A24" s="177" t="s">
        <v>90</v>
      </c>
    </row>
    <row r="25" spans="1:1" ht="30.5" customHeight="1" x14ac:dyDescent="0.3">
      <c r="A25" s="183" t="s">
        <v>99</v>
      </c>
    </row>
    <row r="26" spans="1:1" ht="30.5" customHeight="1" x14ac:dyDescent="0.3">
      <c r="A26" s="183" t="s">
        <v>102</v>
      </c>
    </row>
    <row r="27" spans="1:1" ht="40" customHeight="1" x14ac:dyDescent="0.3">
      <c r="A27" s="183" t="s">
        <v>96</v>
      </c>
    </row>
    <row r="28" spans="1:1" ht="42" customHeight="1" x14ac:dyDescent="0.3">
      <c r="A28" s="183" t="s">
        <v>97</v>
      </c>
    </row>
    <row r="29" spans="1:1" ht="46" customHeight="1" x14ac:dyDescent="0.3">
      <c r="A29" s="183" t="s">
        <v>103</v>
      </c>
    </row>
    <row r="30" spans="1:1" ht="56" customHeight="1" x14ac:dyDescent="0.3">
      <c r="A30" s="183" t="s">
        <v>104</v>
      </c>
    </row>
    <row r="31" spans="1:1" s="185" customFormat="1" ht="30.5" customHeight="1" x14ac:dyDescent="0.5">
      <c r="A31" s="184" t="s">
        <v>91</v>
      </c>
    </row>
    <row r="32" spans="1:1" ht="41" customHeight="1" x14ac:dyDescent="0.3">
      <c r="A32" s="183" t="s">
        <v>98</v>
      </c>
    </row>
    <row r="33" spans="1:1" ht="27" customHeight="1" x14ac:dyDescent="0.3">
      <c r="A33" s="186" t="s">
        <v>107</v>
      </c>
    </row>
    <row r="34" spans="1:1" ht="70" customHeight="1" x14ac:dyDescent="0.3">
      <c r="A34" s="183" t="s">
        <v>106</v>
      </c>
    </row>
  </sheetData>
  <hyperlinks>
    <hyperlink ref="A33" r:id="rId1" display="Email:   cemeteries@health.vic.gov.au"/>
  </hyperlinks>
  <pageMargins left="0.70866141732283472" right="0.70866141732283472" top="0.55118110236220474" bottom="0.35433070866141736" header="0.31496062992125984" footer="0.31496062992125984"/>
  <pageSetup paperSize="9" orientation="landscape" horizontalDpi="150" verticalDpi="150" r:id="rId2"/>
  <headerFooter>
    <oddFooter>&amp;C_x000D_&amp;1#&amp;"Arial Black"&amp;10&amp;K000000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tabSelected="1" zoomScale="75" zoomScaleNormal="70" zoomScaleSheetLayoutView="85" workbookViewId="0">
      <selection activeCell="A13" sqref="A13"/>
    </sheetView>
  </sheetViews>
  <sheetFormatPr defaultColWidth="9" defaultRowHeight="14" x14ac:dyDescent="0.3"/>
  <cols>
    <col min="1" max="1" width="35.08203125" style="86" customWidth="1"/>
    <col min="2" max="2" width="14.5" style="33" customWidth="1"/>
    <col min="3" max="3" width="18.5" style="33" customWidth="1"/>
    <col min="4" max="16384" width="9" style="33"/>
  </cols>
  <sheetData>
    <row r="1" spans="1:18" s="104" customFormat="1" ht="10" x14ac:dyDescent="0.2">
      <c r="A1" s="107"/>
      <c r="B1" s="107"/>
      <c r="C1" s="107"/>
      <c r="D1" s="108"/>
      <c r="E1" s="108"/>
      <c r="F1" s="108"/>
      <c r="G1" s="108"/>
      <c r="H1" s="108"/>
      <c r="I1" s="107"/>
      <c r="J1" s="108"/>
      <c r="K1" s="105"/>
      <c r="M1" s="106"/>
    </row>
    <row r="2" spans="1:18" s="104" customFormat="1" ht="23" x14ac:dyDescent="0.5">
      <c r="A2" s="109" t="s">
        <v>64</v>
      </c>
      <c r="B2" s="109"/>
      <c r="C2" s="107"/>
      <c r="D2" s="108"/>
      <c r="E2" s="108"/>
      <c r="F2" s="108"/>
      <c r="G2" s="108"/>
      <c r="H2" s="108"/>
      <c r="I2" s="107"/>
      <c r="J2" s="108"/>
      <c r="K2" s="105"/>
      <c r="M2" s="106"/>
    </row>
    <row r="3" spans="1:18" s="104" customFormat="1" ht="17.5" x14ac:dyDescent="0.35">
      <c r="A3" s="110" t="s">
        <v>67</v>
      </c>
      <c r="B3" s="110"/>
      <c r="C3" s="107"/>
      <c r="D3" s="108"/>
      <c r="E3" s="108"/>
      <c r="F3" s="108"/>
      <c r="G3" s="108"/>
      <c r="H3" s="108"/>
      <c r="I3" s="107"/>
      <c r="J3" s="108"/>
      <c r="K3" s="105"/>
      <c r="M3" s="106"/>
    </row>
    <row r="4" spans="1:18" ht="19.5" customHeight="1" x14ac:dyDescent="0.5">
      <c r="A4" s="109"/>
      <c r="B4" s="109"/>
      <c r="C4" s="115"/>
      <c r="D4" s="45"/>
      <c r="E4" s="109"/>
      <c r="F4" s="109"/>
      <c r="G4" s="109"/>
      <c r="H4" s="109"/>
      <c r="I4" s="45"/>
      <c r="J4" s="45"/>
    </row>
    <row r="5" spans="1:18" s="103" customFormat="1" ht="21" customHeight="1" x14ac:dyDescent="0.5">
      <c r="A5" s="135" t="s">
        <v>60</v>
      </c>
      <c r="B5" s="111"/>
      <c r="C5" s="115"/>
      <c r="D5" s="45"/>
      <c r="E5" s="111"/>
      <c r="F5" s="111"/>
      <c r="G5" s="111"/>
      <c r="H5" s="111"/>
      <c r="I5" s="102"/>
      <c r="J5" s="102"/>
      <c r="K5" s="102"/>
      <c r="L5" s="102"/>
      <c r="M5" s="102"/>
      <c r="N5" s="102"/>
      <c r="O5" s="102"/>
      <c r="P5" s="102"/>
      <c r="Q5" s="102"/>
      <c r="R5" s="102"/>
    </row>
    <row r="6" spans="1:18" x14ac:dyDescent="0.3">
      <c r="A6" s="45"/>
      <c r="B6" s="45"/>
      <c r="C6" s="115"/>
      <c r="D6" s="45"/>
      <c r="E6" s="45"/>
      <c r="F6" s="45"/>
      <c r="G6" s="45"/>
      <c r="H6" s="45"/>
      <c r="I6" s="45"/>
      <c r="J6" s="45"/>
      <c r="K6" s="45"/>
      <c r="L6" s="45"/>
      <c r="M6" s="45"/>
      <c r="N6" s="45"/>
      <c r="O6" s="45"/>
      <c r="P6" s="45"/>
      <c r="Q6" s="45"/>
      <c r="R6" s="45"/>
    </row>
    <row r="7" spans="1:18" ht="14.5" thickBot="1" x14ac:dyDescent="0.35">
      <c r="A7" s="112"/>
      <c r="B7" s="45"/>
      <c r="C7" s="45"/>
      <c r="D7" s="45"/>
      <c r="E7" s="45"/>
      <c r="F7" s="45"/>
      <c r="G7" s="45"/>
      <c r="H7" s="45"/>
      <c r="I7" s="45"/>
      <c r="J7" s="45"/>
      <c r="K7" s="45"/>
      <c r="L7" s="45"/>
      <c r="M7" s="45"/>
      <c r="N7" s="45"/>
      <c r="O7" s="45"/>
      <c r="P7" s="45"/>
      <c r="Q7" s="45"/>
      <c r="R7" s="45"/>
    </row>
    <row r="8" spans="1:18" ht="20.5" thickBot="1" x14ac:dyDescent="0.35">
      <c r="A8" s="187" t="s">
        <v>65</v>
      </c>
      <c r="B8" s="188"/>
      <c r="C8" s="45"/>
      <c r="D8" s="45"/>
      <c r="E8" s="45"/>
      <c r="F8" s="45"/>
      <c r="G8" s="45"/>
      <c r="H8" s="45"/>
      <c r="I8" s="45"/>
      <c r="J8" s="45"/>
      <c r="K8" s="45"/>
      <c r="L8" s="45"/>
      <c r="M8" s="45"/>
      <c r="N8" s="45"/>
      <c r="O8" s="45"/>
      <c r="P8" s="45"/>
      <c r="Q8" s="45"/>
      <c r="R8" s="45"/>
    </row>
    <row r="9" spans="1:18" ht="33.75" customHeight="1" x14ac:dyDescent="0.3">
      <c r="A9" s="113" t="s">
        <v>57</v>
      </c>
      <c r="B9" s="148">
        <v>0</v>
      </c>
      <c r="C9" s="45"/>
      <c r="D9" s="45"/>
      <c r="E9" s="45"/>
      <c r="F9" s="45"/>
      <c r="G9" s="45"/>
      <c r="H9" s="45"/>
      <c r="I9" s="45"/>
      <c r="J9" s="45"/>
      <c r="K9" s="45"/>
      <c r="L9" s="45"/>
      <c r="M9" s="45"/>
      <c r="N9" s="45"/>
      <c r="O9" s="45"/>
      <c r="P9" s="45"/>
      <c r="Q9" s="45"/>
      <c r="R9" s="45"/>
    </row>
    <row r="10" spans="1:18" ht="33.75" customHeight="1" x14ac:dyDescent="0.3">
      <c r="A10" s="114" t="s">
        <v>62</v>
      </c>
      <c r="B10" s="149">
        <v>0</v>
      </c>
      <c r="C10" s="45"/>
      <c r="D10" s="45"/>
      <c r="E10" s="45"/>
      <c r="F10" s="45"/>
      <c r="G10" s="45"/>
      <c r="H10" s="45"/>
      <c r="I10" s="45"/>
      <c r="J10" s="45"/>
      <c r="K10" s="45"/>
      <c r="L10" s="45"/>
      <c r="M10" s="45"/>
      <c r="N10" s="45"/>
      <c r="O10" s="45"/>
      <c r="P10" s="45"/>
      <c r="Q10" s="45"/>
      <c r="R10" s="45"/>
    </row>
    <row r="11" spans="1:18" ht="33.75" customHeight="1" x14ac:dyDescent="0.3">
      <c r="A11" s="114" t="s">
        <v>31</v>
      </c>
      <c r="B11" s="150">
        <v>0</v>
      </c>
      <c r="C11" s="45"/>
      <c r="D11" s="45"/>
      <c r="E11" s="45"/>
      <c r="F11" s="45"/>
      <c r="G11" s="45"/>
      <c r="H11" s="45"/>
      <c r="I11" s="45"/>
      <c r="J11" s="45"/>
      <c r="K11" s="45"/>
      <c r="L11" s="45"/>
      <c r="M11" s="45"/>
      <c r="N11" s="45"/>
      <c r="O11" s="45"/>
      <c r="P11" s="45"/>
      <c r="Q11" s="45"/>
      <c r="R11" s="45"/>
    </row>
    <row r="12" spans="1:18" ht="33.75" customHeight="1" x14ac:dyDescent="0.3">
      <c r="A12" s="114" t="s">
        <v>50</v>
      </c>
      <c r="B12" s="151">
        <v>0</v>
      </c>
      <c r="C12" s="40"/>
      <c r="D12" s="41"/>
      <c r="E12" s="45"/>
      <c r="F12" s="45"/>
      <c r="G12" s="45"/>
      <c r="H12" s="45"/>
      <c r="I12" s="45"/>
      <c r="J12" s="45"/>
      <c r="K12" s="45"/>
      <c r="L12" s="45"/>
      <c r="M12" s="45"/>
      <c r="N12" s="45"/>
      <c r="O12" s="45"/>
      <c r="P12" s="45"/>
      <c r="Q12" s="45"/>
      <c r="R12" s="45"/>
    </row>
    <row r="13" spans="1:18" ht="33.75" customHeight="1" x14ac:dyDescent="0.3">
      <c r="A13" s="114" t="s">
        <v>61</v>
      </c>
      <c r="B13" s="151">
        <v>0.05</v>
      </c>
      <c r="C13" s="118"/>
      <c r="D13" s="45"/>
      <c r="E13" s="45"/>
      <c r="F13" s="45"/>
      <c r="G13" s="45"/>
      <c r="H13" s="45"/>
      <c r="I13" s="45"/>
      <c r="J13" s="45"/>
      <c r="K13" s="45"/>
      <c r="L13" s="45"/>
      <c r="M13" s="45"/>
      <c r="N13" s="45"/>
      <c r="O13" s="45"/>
      <c r="P13" s="45"/>
      <c r="Q13" s="45"/>
      <c r="R13" s="45"/>
    </row>
    <row r="14" spans="1:18" ht="33.75" customHeight="1" thickBot="1" x14ac:dyDescent="0.35">
      <c r="A14" s="116" t="s">
        <v>33</v>
      </c>
      <c r="B14" s="152">
        <v>0</v>
      </c>
      <c r="C14" s="118"/>
      <c r="D14" s="45"/>
      <c r="E14" s="45"/>
      <c r="F14" s="45"/>
      <c r="G14" s="45"/>
      <c r="H14" s="45"/>
      <c r="I14" s="45"/>
      <c r="J14" s="45"/>
      <c r="K14" s="45"/>
      <c r="L14" s="45"/>
      <c r="M14" s="45"/>
      <c r="N14" s="45"/>
      <c r="O14" s="45"/>
      <c r="P14" s="45"/>
      <c r="Q14" s="45"/>
      <c r="R14" s="45"/>
    </row>
    <row r="15" spans="1:18" x14ac:dyDescent="0.3">
      <c r="A15" s="112"/>
      <c r="B15" s="45"/>
      <c r="C15" s="118"/>
      <c r="D15" s="45"/>
      <c r="E15" s="45"/>
      <c r="F15" s="45"/>
      <c r="G15" s="45"/>
      <c r="H15" s="45"/>
      <c r="I15" s="45"/>
      <c r="J15" s="45"/>
      <c r="K15" s="45"/>
      <c r="L15" s="45"/>
      <c r="M15" s="45"/>
      <c r="N15" s="45"/>
      <c r="O15" s="45"/>
      <c r="P15" s="45"/>
      <c r="Q15" s="45"/>
      <c r="R15" s="45"/>
    </row>
    <row r="16" spans="1:18" ht="14.5" thickBot="1" x14ac:dyDescent="0.35">
      <c r="A16" s="117"/>
      <c r="B16" s="93"/>
      <c r="C16" s="45"/>
      <c r="D16" s="45"/>
      <c r="E16" s="45"/>
      <c r="F16" s="45"/>
      <c r="G16" s="45"/>
      <c r="H16" s="45"/>
      <c r="I16" s="45"/>
      <c r="J16" s="45"/>
      <c r="K16" s="45"/>
      <c r="L16" s="45"/>
      <c r="M16" s="45"/>
      <c r="N16" s="45"/>
      <c r="O16" s="45"/>
      <c r="P16" s="45"/>
      <c r="Q16" s="45"/>
      <c r="R16" s="45"/>
    </row>
    <row r="17" spans="1:18" ht="20.5" thickBot="1" x14ac:dyDescent="0.35">
      <c r="A17" s="187" t="s">
        <v>66</v>
      </c>
      <c r="B17" s="188"/>
      <c r="C17" s="45"/>
      <c r="D17" s="45"/>
      <c r="E17" s="45"/>
      <c r="F17" s="45"/>
      <c r="G17" s="45"/>
      <c r="H17" s="45"/>
      <c r="I17" s="45"/>
      <c r="J17" s="45"/>
      <c r="K17" s="45"/>
      <c r="L17" s="45"/>
      <c r="M17" s="45"/>
      <c r="N17" s="45"/>
      <c r="O17" s="45"/>
      <c r="P17" s="45"/>
      <c r="Q17" s="45"/>
      <c r="R17" s="45"/>
    </row>
    <row r="18" spans="1:18" ht="33.75" customHeight="1" x14ac:dyDescent="0.3">
      <c r="A18" s="119" t="s">
        <v>52</v>
      </c>
      <c r="B18" s="120">
        <f>'2. Revenue Cost Sheet'!C11</f>
        <v>0</v>
      </c>
      <c r="C18" s="45"/>
      <c r="D18" s="45"/>
      <c r="E18" s="45"/>
      <c r="F18" s="45"/>
      <c r="G18" s="45"/>
      <c r="H18" s="45"/>
      <c r="I18" s="45"/>
      <c r="J18" s="45"/>
      <c r="K18" s="45"/>
      <c r="L18" s="45"/>
      <c r="M18" s="45"/>
      <c r="N18" s="45"/>
      <c r="O18" s="45"/>
      <c r="P18" s="45"/>
      <c r="Q18" s="45"/>
      <c r="R18" s="45"/>
    </row>
    <row r="19" spans="1:18" ht="33.75" customHeight="1" x14ac:dyDescent="0.3">
      <c r="A19" s="121" t="s">
        <v>53</v>
      </c>
      <c r="B19" s="122">
        <f>'2. Revenue Cost Sheet'!C36</f>
        <v>0</v>
      </c>
      <c r="C19" s="45"/>
      <c r="D19" s="45"/>
      <c r="E19" s="45"/>
      <c r="F19" s="45"/>
      <c r="G19" s="45"/>
      <c r="H19" s="45"/>
      <c r="I19" s="45"/>
      <c r="J19" s="45"/>
      <c r="K19" s="45"/>
      <c r="L19" s="45"/>
      <c r="M19" s="45"/>
      <c r="N19" s="45"/>
      <c r="O19" s="45"/>
      <c r="P19" s="45"/>
      <c r="Q19" s="45"/>
      <c r="R19" s="45"/>
    </row>
    <row r="20" spans="1:18" ht="33.75" customHeight="1" thickBot="1" x14ac:dyDescent="0.35">
      <c r="A20" s="123" t="s">
        <v>54</v>
      </c>
      <c r="B20" s="124" t="e">
        <f>'2. Revenue Cost Sheet'!C56</f>
        <v>#DIV/0!</v>
      </c>
      <c r="C20" s="45"/>
      <c r="D20" s="45"/>
      <c r="E20" s="45"/>
      <c r="F20" s="45"/>
      <c r="G20" s="45"/>
      <c r="H20" s="45"/>
      <c r="I20" s="45"/>
      <c r="J20" s="45"/>
      <c r="K20" s="45"/>
      <c r="L20" s="45"/>
      <c r="M20" s="45"/>
      <c r="N20" s="45"/>
      <c r="O20" s="45"/>
      <c r="P20" s="45"/>
      <c r="Q20" s="45"/>
      <c r="R20" s="45"/>
    </row>
    <row r="21" spans="1:18" x14ac:dyDescent="0.3">
      <c r="A21" s="112"/>
      <c r="B21" s="45"/>
      <c r="C21" s="45"/>
      <c r="D21" s="45"/>
      <c r="E21" s="45"/>
      <c r="F21" s="45"/>
      <c r="G21" s="45"/>
      <c r="H21" s="45"/>
      <c r="I21" s="45"/>
      <c r="J21" s="45"/>
      <c r="K21" s="45"/>
      <c r="L21" s="45"/>
      <c r="M21" s="45"/>
      <c r="N21" s="45"/>
      <c r="O21" s="45"/>
      <c r="P21" s="45"/>
      <c r="Q21" s="45"/>
      <c r="R21" s="45"/>
    </row>
    <row r="22" spans="1:18" x14ac:dyDescent="0.3">
      <c r="A22" s="112"/>
      <c r="B22" s="45"/>
      <c r="C22" s="45"/>
      <c r="D22" s="45"/>
      <c r="E22" s="45"/>
      <c r="F22" s="45"/>
      <c r="G22" s="45"/>
      <c r="H22" s="45"/>
      <c r="I22" s="45"/>
      <c r="J22" s="45"/>
      <c r="K22" s="45"/>
      <c r="L22" s="45"/>
      <c r="M22" s="45"/>
      <c r="N22" s="45"/>
      <c r="O22" s="45"/>
      <c r="P22" s="45"/>
      <c r="Q22" s="45"/>
      <c r="R22" s="45"/>
    </row>
    <row r="23" spans="1:18" x14ac:dyDescent="0.3">
      <c r="A23" s="112"/>
      <c r="B23" s="45"/>
      <c r="C23" s="45"/>
      <c r="D23" s="45"/>
      <c r="E23" s="45"/>
      <c r="F23" s="45"/>
      <c r="G23" s="45"/>
      <c r="H23" s="45"/>
      <c r="I23" s="45"/>
      <c r="J23" s="45"/>
      <c r="K23" s="45"/>
      <c r="L23" s="45"/>
      <c r="M23" s="45"/>
      <c r="N23" s="45"/>
      <c r="O23" s="45"/>
      <c r="P23" s="45"/>
      <c r="Q23" s="45"/>
      <c r="R23" s="45"/>
    </row>
    <row r="24" spans="1:18" x14ac:dyDescent="0.3">
      <c r="A24" s="112"/>
      <c r="B24" s="45"/>
      <c r="C24" s="45"/>
      <c r="D24" s="45"/>
      <c r="E24" s="45"/>
      <c r="F24" s="45"/>
      <c r="G24" s="45"/>
      <c r="H24" s="45"/>
      <c r="I24" s="45"/>
      <c r="J24" s="45"/>
      <c r="K24" s="45"/>
      <c r="L24" s="45"/>
      <c r="M24" s="45"/>
      <c r="N24" s="45"/>
      <c r="O24" s="45"/>
      <c r="P24" s="45"/>
      <c r="Q24" s="45"/>
      <c r="R24" s="45"/>
    </row>
    <row r="25" spans="1:18" x14ac:dyDescent="0.3">
      <c r="A25" s="112"/>
      <c r="B25" s="45"/>
      <c r="C25" s="45"/>
      <c r="D25" s="45"/>
      <c r="E25" s="45"/>
      <c r="F25" s="45"/>
      <c r="G25" s="45"/>
      <c r="H25" s="45"/>
      <c r="I25" s="45"/>
      <c r="J25" s="45"/>
      <c r="K25" s="45"/>
      <c r="L25" s="45"/>
      <c r="M25" s="45"/>
      <c r="N25" s="45"/>
      <c r="O25" s="45"/>
      <c r="P25" s="45"/>
      <c r="Q25" s="45"/>
      <c r="R25" s="45"/>
    </row>
    <row r="26" spans="1:18" x14ac:dyDescent="0.3">
      <c r="A26" s="112"/>
      <c r="B26" s="45"/>
      <c r="C26" s="45"/>
      <c r="D26" s="45"/>
      <c r="E26" s="45"/>
      <c r="F26" s="45"/>
      <c r="G26" s="45"/>
      <c r="H26" s="45"/>
      <c r="I26" s="45"/>
      <c r="J26" s="45"/>
      <c r="K26" s="45"/>
      <c r="L26" s="45"/>
      <c r="M26" s="45"/>
      <c r="N26" s="45"/>
      <c r="O26" s="45"/>
      <c r="P26" s="45"/>
      <c r="Q26" s="45"/>
      <c r="R26" s="45"/>
    </row>
    <row r="27" spans="1:18" x14ac:dyDescent="0.3">
      <c r="A27" s="112"/>
      <c r="B27" s="45"/>
      <c r="C27" s="45"/>
      <c r="D27" s="45"/>
      <c r="E27" s="45"/>
      <c r="F27" s="45"/>
      <c r="G27" s="45"/>
      <c r="H27" s="45"/>
      <c r="I27" s="45"/>
      <c r="J27" s="45"/>
      <c r="K27" s="45"/>
      <c r="L27" s="45"/>
      <c r="M27" s="45"/>
      <c r="N27" s="45"/>
      <c r="O27" s="45"/>
      <c r="P27" s="45"/>
      <c r="Q27" s="45"/>
      <c r="R27" s="45"/>
    </row>
    <row r="28" spans="1:18" x14ac:dyDescent="0.3">
      <c r="A28" s="112"/>
      <c r="B28" s="45"/>
      <c r="C28" s="45"/>
      <c r="D28" s="45"/>
      <c r="E28" s="45"/>
      <c r="F28" s="45"/>
      <c r="G28" s="45"/>
      <c r="H28" s="45"/>
      <c r="I28" s="45"/>
      <c r="J28" s="45"/>
      <c r="K28" s="45"/>
      <c r="L28" s="45"/>
      <c r="M28" s="45"/>
      <c r="N28" s="45"/>
      <c r="O28" s="45"/>
      <c r="P28" s="45"/>
      <c r="Q28" s="45"/>
      <c r="R28" s="45"/>
    </row>
    <row r="29" spans="1:18" x14ac:dyDescent="0.3">
      <c r="A29" s="112"/>
      <c r="B29" s="45"/>
      <c r="C29" s="45"/>
      <c r="D29" s="45"/>
      <c r="E29" s="45"/>
      <c r="F29" s="45"/>
      <c r="G29" s="45"/>
      <c r="H29" s="45"/>
      <c r="I29" s="45"/>
      <c r="J29" s="45"/>
      <c r="K29" s="45"/>
      <c r="L29" s="45"/>
      <c r="M29" s="45"/>
      <c r="N29" s="45"/>
      <c r="O29" s="45"/>
      <c r="P29" s="45"/>
      <c r="Q29" s="45"/>
      <c r="R29" s="45"/>
    </row>
    <row r="30" spans="1:18" x14ac:dyDescent="0.3">
      <c r="A30" s="112"/>
      <c r="B30" s="45"/>
      <c r="C30" s="45"/>
      <c r="D30" s="45"/>
      <c r="E30" s="45"/>
      <c r="F30" s="45"/>
      <c r="G30" s="45"/>
      <c r="H30" s="45"/>
      <c r="I30" s="45"/>
      <c r="J30" s="45"/>
      <c r="K30" s="45"/>
      <c r="L30" s="45"/>
      <c r="M30" s="45"/>
      <c r="N30" s="45"/>
      <c r="O30" s="45"/>
      <c r="P30" s="45"/>
      <c r="Q30" s="45"/>
      <c r="R30" s="45"/>
    </row>
    <row r="31" spans="1:18" x14ac:dyDescent="0.3">
      <c r="A31" s="112"/>
      <c r="B31" s="45"/>
      <c r="C31" s="45"/>
      <c r="D31" s="45"/>
      <c r="E31" s="45"/>
      <c r="F31" s="45"/>
      <c r="G31" s="45"/>
      <c r="H31" s="45"/>
      <c r="I31" s="45"/>
      <c r="J31" s="45"/>
      <c r="K31" s="45"/>
      <c r="L31" s="45"/>
      <c r="M31" s="45"/>
      <c r="N31" s="45"/>
      <c r="O31" s="45"/>
      <c r="P31" s="45"/>
      <c r="Q31" s="45"/>
      <c r="R31" s="45"/>
    </row>
    <row r="32" spans="1:18" x14ac:dyDescent="0.3">
      <c r="A32" s="112"/>
      <c r="B32" s="45"/>
      <c r="C32" s="45"/>
      <c r="D32" s="45"/>
      <c r="E32" s="45"/>
      <c r="F32" s="45"/>
      <c r="G32" s="45"/>
      <c r="H32" s="45"/>
      <c r="I32" s="45"/>
      <c r="J32" s="45"/>
      <c r="K32" s="45"/>
      <c r="L32" s="45"/>
      <c r="M32" s="45"/>
      <c r="N32" s="45"/>
      <c r="O32" s="45"/>
      <c r="P32" s="45"/>
      <c r="Q32" s="45"/>
      <c r="R32" s="45"/>
    </row>
    <row r="33" spans="1:18" x14ac:dyDescent="0.3">
      <c r="A33" s="112"/>
      <c r="B33" s="45"/>
      <c r="C33" s="45"/>
      <c r="D33" s="45"/>
      <c r="E33" s="45"/>
      <c r="F33" s="45"/>
      <c r="G33" s="45"/>
      <c r="H33" s="45"/>
      <c r="I33" s="45"/>
      <c r="J33" s="45"/>
      <c r="K33" s="45"/>
      <c r="L33" s="45"/>
      <c r="M33" s="45"/>
      <c r="N33" s="45"/>
      <c r="O33" s="45"/>
      <c r="P33" s="45"/>
      <c r="Q33" s="45"/>
      <c r="R33" s="45"/>
    </row>
    <row r="34" spans="1:18" x14ac:dyDescent="0.3">
      <c r="A34" s="112"/>
      <c r="B34" s="45"/>
      <c r="C34" s="45"/>
      <c r="D34" s="45"/>
      <c r="E34" s="45"/>
      <c r="F34" s="45"/>
      <c r="G34" s="45"/>
      <c r="H34" s="45"/>
      <c r="I34" s="45"/>
      <c r="J34" s="45"/>
      <c r="K34" s="45"/>
      <c r="L34" s="45"/>
      <c r="M34" s="45"/>
      <c r="N34" s="45"/>
      <c r="O34" s="45"/>
      <c r="P34" s="45"/>
      <c r="Q34" s="45"/>
      <c r="R34" s="45"/>
    </row>
    <row r="35" spans="1:18" x14ac:dyDescent="0.3">
      <c r="A35" s="112"/>
      <c r="B35" s="45"/>
      <c r="C35" s="45"/>
      <c r="D35" s="45"/>
      <c r="E35" s="45"/>
      <c r="F35" s="45"/>
      <c r="G35" s="45"/>
      <c r="H35" s="45"/>
      <c r="I35" s="45"/>
      <c r="J35" s="45"/>
      <c r="K35" s="45"/>
      <c r="L35" s="45"/>
      <c r="M35" s="45"/>
      <c r="N35" s="45"/>
      <c r="O35" s="45"/>
      <c r="P35" s="45"/>
      <c r="Q35" s="45"/>
      <c r="R35" s="45"/>
    </row>
    <row r="36" spans="1:18" x14ac:dyDescent="0.3">
      <c r="A36" s="112"/>
      <c r="B36" s="45"/>
      <c r="C36" s="45"/>
      <c r="D36" s="45"/>
      <c r="E36" s="45"/>
      <c r="F36" s="45"/>
      <c r="G36" s="45"/>
      <c r="H36" s="45"/>
      <c r="I36" s="45"/>
      <c r="J36" s="45"/>
      <c r="K36" s="45"/>
      <c r="L36" s="45"/>
      <c r="M36" s="45"/>
      <c r="N36" s="45"/>
      <c r="O36" s="45"/>
      <c r="P36" s="45"/>
      <c r="Q36" s="45"/>
      <c r="R36" s="45"/>
    </row>
    <row r="37" spans="1:18" x14ac:dyDescent="0.3">
      <c r="A37" s="112"/>
      <c r="B37" s="45"/>
      <c r="C37" s="45"/>
      <c r="D37" s="45"/>
      <c r="E37" s="45"/>
      <c r="F37" s="45"/>
      <c r="G37" s="45"/>
      <c r="H37" s="45"/>
      <c r="I37" s="45"/>
      <c r="J37" s="45"/>
      <c r="K37" s="45"/>
      <c r="L37" s="45"/>
      <c r="M37" s="45"/>
      <c r="N37" s="45"/>
      <c r="O37" s="45"/>
      <c r="P37" s="45"/>
      <c r="Q37" s="45"/>
      <c r="R37" s="45"/>
    </row>
    <row r="38" spans="1:18" x14ac:dyDescent="0.3">
      <c r="A38" s="112"/>
      <c r="B38" s="45"/>
      <c r="C38" s="45"/>
      <c r="D38" s="45"/>
      <c r="E38" s="45"/>
      <c r="F38" s="45"/>
      <c r="G38" s="45"/>
      <c r="H38" s="45"/>
      <c r="I38" s="45"/>
      <c r="J38" s="45"/>
      <c r="K38" s="45"/>
      <c r="L38" s="45"/>
      <c r="M38" s="45"/>
      <c r="N38" s="45"/>
      <c r="O38" s="45"/>
      <c r="P38" s="45"/>
      <c r="Q38" s="45"/>
      <c r="R38" s="45"/>
    </row>
    <row r="39" spans="1:18" x14ac:dyDescent="0.3">
      <c r="A39" s="112"/>
      <c r="B39" s="45"/>
      <c r="C39" s="45"/>
      <c r="D39" s="45"/>
      <c r="E39" s="45"/>
      <c r="F39" s="45"/>
      <c r="G39" s="45"/>
      <c r="H39" s="45"/>
      <c r="I39" s="45"/>
      <c r="J39" s="45"/>
      <c r="K39" s="45"/>
      <c r="L39" s="45"/>
      <c r="M39" s="45"/>
      <c r="N39" s="45"/>
      <c r="O39" s="45"/>
      <c r="P39" s="45"/>
      <c r="Q39" s="45"/>
      <c r="R39" s="45"/>
    </row>
    <row r="40" spans="1:18" x14ac:dyDescent="0.3">
      <c r="A40" s="112"/>
      <c r="B40" s="45"/>
      <c r="C40" s="45"/>
      <c r="D40" s="45"/>
      <c r="E40" s="45"/>
      <c r="F40" s="45"/>
      <c r="G40" s="45"/>
      <c r="H40" s="45"/>
      <c r="I40" s="45"/>
      <c r="J40" s="45"/>
      <c r="K40" s="45"/>
      <c r="L40" s="45"/>
      <c r="M40" s="45"/>
      <c r="N40" s="45"/>
      <c r="O40" s="45"/>
      <c r="P40" s="45"/>
      <c r="Q40" s="45"/>
      <c r="R40" s="45"/>
    </row>
    <row r="41" spans="1:18" x14ac:dyDescent="0.3">
      <c r="A41" s="112"/>
      <c r="B41" s="45"/>
      <c r="C41" s="45"/>
      <c r="D41" s="45"/>
      <c r="E41" s="45"/>
      <c r="F41" s="45"/>
      <c r="G41" s="45"/>
      <c r="H41" s="45"/>
      <c r="I41" s="45"/>
      <c r="J41" s="45"/>
      <c r="K41" s="45"/>
      <c r="L41" s="45"/>
      <c r="M41" s="45"/>
      <c r="N41" s="45"/>
      <c r="O41" s="45"/>
      <c r="P41" s="45"/>
      <c r="Q41" s="45"/>
      <c r="R41" s="45"/>
    </row>
    <row r="42" spans="1:18" x14ac:dyDescent="0.3">
      <c r="A42" s="112"/>
      <c r="B42" s="45"/>
      <c r="C42" s="45"/>
      <c r="D42" s="45"/>
      <c r="E42" s="45"/>
      <c r="F42" s="45"/>
      <c r="G42" s="45"/>
      <c r="H42" s="45"/>
      <c r="I42" s="45"/>
      <c r="J42" s="45"/>
      <c r="K42" s="45"/>
      <c r="L42" s="45"/>
      <c r="M42" s="45"/>
      <c r="N42" s="45"/>
      <c r="O42" s="45"/>
      <c r="P42" s="45"/>
      <c r="Q42" s="45"/>
      <c r="R42" s="45"/>
    </row>
    <row r="43" spans="1:18" x14ac:dyDescent="0.3">
      <c r="A43" s="112"/>
      <c r="B43" s="45"/>
      <c r="C43" s="45"/>
      <c r="D43" s="45"/>
      <c r="E43" s="45"/>
      <c r="F43" s="45"/>
      <c r="G43" s="45"/>
      <c r="H43" s="45"/>
      <c r="I43" s="45"/>
      <c r="J43" s="45"/>
      <c r="K43" s="45"/>
      <c r="L43" s="45"/>
      <c r="M43" s="45"/>
      <c r="N43" s="45"/>
      <c r="O43" s="45"/>
      <c r="P43" s="45"/>
      <c r="Q43" s="45"/>
      <c r="R43" s="45"/>
    </row>
    <row r="44" spans="1:18" x14ac:dyDescent="0.3">
      <c r="A44" s="112"/>
      <c r="B44" s="45"/>
      <c r="C44" s="45"/>
      <c r="D44" s="45"/>
      <c r="E44" s="45"/>
      <c r="F44" s="45"/>
      <c r="G44" s="45"/>
      <c r="H44" s="45"/>
      <c r="I44" s="45"/>
      <c r="J44" s="45"/>
      <c r="K44" s="45"/>
      <c r="L44" s="45"/>
      <c r="M44" s="45"/>
      <c r="N44" s="45"/>
      <c r="O44" s="45"/>
      <c r="P44" s="45"/>
      <c r="Q44" s="45"/>
      <c r="R44" s="45"/>
    </row>
    <row r="45" spans="1:18" x14ac:dyDescent="0.3">
      <c r="A45" s="112"/>
      <c r="B45" s="45"/>
      <c r="C45" s="45"/>
      <c r="D45" s="45"/>
      <c r="E45" s="45"/>
      <c r="F45" s="45"/>
      <c r="G45" s="45"/>
      <c r="H45" s="45"/>
      <c r="I45" s="45"/>
      <c r="J45" s="45"/>
      <c r="K45" s="45"/>
      <c r="L45" s="45"/>
      <c r="M45" s="45"/>
      <c r="N45" s="45"/>
      <c r="O45" s="45"/>
      <c r="P45" s="45"/>
      <c r="Q45" s="45"/>
      <c r="R45" s="45"/>
    </row>
    <row r="46" spans="1:18" x14ac:dyDescent="0.3">
      <c r="A46" s="112"/>
      <c r="B46" s="45"/>
      <c r="C46" s="45"/>
      <c r="D46" s="45"/>
      <c r="E46" s="45"/>
      <c r="F46" s="45"/>
      <c r="G46" s="45"/>
      <c r="H46" s="45"/>
      <c r="I46" s="45"/>
      <c r="J46" s="45"/>
      <c r="K46" s="45"/>
      <c r="L46" s="45"/>
      <c r="M46" s="45"/>
      <c r="N46" s="45"/>
      <c r="O46" s="45"/>
      <c r="P46" s="45"/>
      <c r="Q46" s="45"/>
      <c r="R46" s="45"/>
    </row>
    <row r="47" spans="1:18" x14ac:dyDescent="0.3">
      <c r="A47" s="112"/>
      <c r="B47" s="45"/>
      <c r="C47" s="45"/>
      <c r="D47" s="45"/>
      <c r="E47" s="45"/>
      <c r="F47" s="45"/>
      <c r="G47" s="45"/>
      <c r="H47" s="45"/>
      <c r="I47" s="45"/>
      <c r="J47" s="45"/>
      <c r="K47" s="45"/>
      <c r="L47" s="45"/>
      <c r="M47" s="45"/>
      <c r="N47" s="45"/>
      <c r="O47" s="45"/>
      <c r="P47" s="45"/>
      <c r="Q47" s="45"/>
      <c r="R47" s="45"/>
    </row>
    <row r="48" spans="1:18" x14ac:dyDescent="0.3">
      <c r="A48" s="112"/>
      <c r="B48" s="45"/>
      <c r="C48" s="45"/>
      <c r="D48" s="45"/>
      <c r="E48" s="45"/>
      <c r="F48" s="45"/>
      <c r="G48" s="45"/>
      <c r="H48" s="45"/>
      <c r="I48" s="45"/>
      <c r="J48" s="45"/>
      <c r="K48" s="45"/>
      <c r="L48" s="45"/>
      <c r="M48" s="45"/>
      <c r="N48" s="45"/>
      <c r="O48" s="45"/>
      <c r="P48" s="45"/>
      <c r="Q48" s="45"/>
      <c r="R48" s="45"/>
    </row>
    <row r="49" spans="1:18" x14ac:dyDescent="0.3">
      <c r="A49" s="112"/>
      <c r="B49" s="45"/>
      <c r="C49" s="45"/>
      <c r="D49" s="45"/>
      <c r="E49" s="45"/>
      <c r="F49" s="45"/>
      <c r="G49" s="45"/>
      <c r="H49" s="45"/>
      <c r="I49" s="45"/>
      <c r="J49" s="45"/>
      <c r="K49" s="45"/>
      <c r="L49" s="45"/>
      <c r="M49" s="45"/>
      <c r="N49" s="45"/>
      <c r="O49" s="45"/>
      <c r="P49" s="45"/>
      <c r="Q49" s="45"/>
      <c r="R49" s="45"/>
    </row>
    <row r="50" spans="1:18" x14ac:dyDescent="0.3">
      <c r="A50" s="112"/>
      <c r="B50" s="45"/>
      <c r="C50" s="45"/>
      <c r="D50" s="45"/>
      <c r="E50" s="45"/>
      <c r="F50" s="45"/>
      <c r="G50" s="45"/>
      <c r="H50" s="45"/>
      <c r="I50" s="45"/>
      <c r="J50" s="45"/>
      <c r="K50" s="45"/>
      <c r="L50" s="45"/>
      <c r="M50" s="45"/>
      <c r="N50" s="45"/>
      <c r="O50" s="45"/>
      <c r="P50" s="45"/>
      <c r="Q50" s="45"/>
      <c r="R50" s="45"/>
    </row>
    <row r="51" spans="1:18" x14ac:dyDescent="0.3">
      <c r="A51" s="112"/>
      <c r="B51" s="45"/>
      <c r="C51" s="45"/>
      <c r="D51" s="45"/>
      <c r="E51" s="45"/>
      <c r="F51" s="45"/>
      <c r="G51" s="45"/>
      <c r="H51" s="45"/>
      <c r="I51" s="45"/>
      <c r="J51" s="45"/>
      <c r="K51" s="45"/>
      <c r="L51" s="45"/>
      <c r="M51" s="45"/>
      <c r="N51" s="45"/>
      <c r="O51" s="45"/>
      <c r="P51" s="45"/>
      <c r="Q51" s="45"/>
      <c r="R51" s="45"/>
    </row>
    <row r="52" spans="1:18" x14ac:dyDescent="0.3">
      <c r="A52" s="112"/>
      <c r="B52" s="45"/>
      <c r="C52" s="45"/>
      <c r="D52" s="45"/>
      <c r="E52" s="45"/>
      <c r="F52" s="45"/>
      <c r="G52" s="45"/>
      <c r="H52" s="45"/>
      <c r="I52" s="45"/>
      <c r="J52" s="45"/>
    </row>
    <row r="53" spans="1:18" x14ac:dyDescent="0.3">
      <c r="A53" s="112"/>
      <c r="B53" s="45"/>
      <c r="C53" s="45"/>
      <c r="D53" s="45"/>
      <c r="E53" s="45"/>
      <c r="F53" s="45"/>
      <c r="G53" s="45"/>
      <c r="H53" s="45"/>
      <c r="I53" s="45"/>
      <c r="J53" s="45"/>
    </row>
    <row r="54" spans="1:18" x14ac:dyDescent="0.3">
      <c r="A54" s="112"/>
      <c r="B54" s="45"/>
      <c r="C54" s="45"/>
      <c r="D54" s="45"/>
      <c r="E54" s="45"/>
      <c r="F54" s="45"/>
      <c r="G54" s="45"/>
      <c r="H54" s="45"/>
      <c r="I54" s="45"/>
      <c r="J54" s="45"/>
    </row>
    <row r="55" spans="1:18" x14ac:dyDescent="0.3">
      <c r="A55" s="112"/>
      <c r="B55" s="45"/>
      <c r="C55" s="45"/>
      <c r="D55" s="45"/>
      <c r="E55" s="45"/>
      <c r="F55" s="45"/>
      <c r="G55" s="45"/>
      <c r="H55" s="45"/>
      <c r="I55" s="45"/>
      <c r="J55" s="45"/>
    </row>
    <row r="56" spans="1:18" x14ac:dyDescent="0.3">
      <c r="A56" s="112"/>
      <c r="B56" s="45"/>
      <c r="C56" s="45"/>
      <c r="D56" s="45"/>
      <c r="E56" s="45"/>
      <c r="F56" s="45"/>
      <c r="G56" s="45"/>
      <c r="H56" s="45"/>
      <c r="I56" s="45"/>
      <c r="J56" s="45"/>
    </row>
    <row r="57" spans="1:18" x14ac:dyDescent="0.3">
      <c r="A57" s="112"/>
      <c r="B57" s="45"/>
      <c r="C57" s="45"/>
      <c r="D57" s="45"/>
      <c r="E57" s="45"/>
      <c r="F57" s="45"/>
      <c r="G57" s="45"/>
      <c r="H57" s="45"/>
      <c r="I57" s="45"/>
      <c r="J57" s="45"/>
    </row>
    <row r="58" spans="1:18" x14ac:dyDescent="0.3">
      <c r="A58" s="112"/>
      <c r="B58" s="45"/>
      <c r="C58" s="96"/>
      <c r="D58" s="96"/>
      <c r="E58" s="45"/>
      <c r="F58" s="45"/>
      <c r="G58" s="45"/>
      <c r="H58" s="45"/>
      <c r="I58" s="45"/>
      <c r="J58" s="45"/>
    </row>
    <row r="59" spans="1:18" x14ac:dyDescent="0.3">
      <c r="A59" s="112"/>
      <c r="B59" s="45"/>
      <c r="E59" s="45"/>
      <c r="F59" s="45"/>
      <c r="G59" s="45"/>
      <c r="H59" s="45"/>
      <c r="I59" s="45"/>
      <c r="J59" s="45"/>
    </row>
    <row r="60" spans="1:18" x14ac:dyDescent="0.3">
      <c r="A60" s="112"/>
      <c r="B60" s="45"/>
      <c r="E60" s="45"/>
      <c r="F60" s="45"/>
      <c r="G60" s="45"/>
      <c r="H60" s="45"/>
      <c r="I60" s="45"/>
      <c r="J60" s="45"/>
    </row>
    <row r="61" spans="1:18" x14ac:dyDescent="0.3">
      <c r="A61" s="112"/>
      <c r="B61" s="45"/>
      <c r="E61" s="45"/>
      <c r="F61" s="45"/>
      <c r="G61" s="45"/>
      <c r="H61" s="45"/>
      <c r="I61" s="45"/>
      <c r="J61" s="45"/>
    </row>
    <row r="62" spans="1:18" x14ac:dyDescent="0.3">
      <c r="A62" s="97"/>
      <c r="B62" s="96"/>
      <c r="E62" s="96"/>
      <c r="F62" s="96"/>
      <c r="G62" s="96"/>
      <c r="H62" s="96"/>
    </row>
    <row r="63" spans="1:18" x14ac:dyDescent="0.3">
      <c r="A63" s="97"/>
      <c r="B63" s="96"/>
      <c r="E63" s="96"/>
      <c r="F63" s="96"/>
      <c r="G63" s="96"/>
      <c r="H63" s="96"/>
    </row>
    <row r="64" spans="1:18" x14ac:dyDescent="0.3">
      <c r="A64" s="97"/>
      <c r="B64" s="96"/>
      <c r="E64" s="96"/>
      <c r="F64" s="96"/>
      <c r="G64" s="96"/>
      <c r="H64" s="96"/>
    </row>
    <row r="65" spans="1:8" x14ac:dyDescent="0.3">
      <c r="A65" s="97"/>
      <c r="B65" s="96"/>
      <c r="E65" s="96"/>
      <c r="F65" s="96"/>
      <c r="G65" s="96"/>
      <c r="H65" s="96"/>
    </row>
    <row r="66" spans="1:8" x14ac:dyDescent="0.3">
      <c r="A66" s="97"/>
      <c r="B66" s="96"/>
      <c r="E66" s="96"/>
      <c r="F66" s="96"/>
      <c r="G66" s="96"/>
      <c r="H66" s="96"/>
    </row>
  </sheetData>
  <sheetProtection password="C805" sheet="1"/>
  <mergeCells count="2">
    <mergeCell ref="A8:B8"/>
    <mergeCell ref="A17:B17"/>
  </mergeCells>
  <phoneticPr fontId="21" type="noConversion"/>
  <pageMargins left="0.70866141732283472" right="0.70866141732283472" top="0.74803149606299213" bottom="0.74803149606299213" header="0.31496062992125984" footer="0.31496062992125984"/>
  <pageSetup paperSize="9" scale="65" orientation="portrait" r:id="rId1"/>
  <headerFooter>
    <oddHeader>&amp;LVersion 1.1&amp;RPage 1/2</oddHeader>
    <oddFooter>&amp;LCemeteries and Crematoria Regulation Unit&amp;CDepartment of Health_x000D_&amp;1#&amp;"Arial Black"&amp;10&amp;K000000 OFFICIAL&amp;RCall freecall 1800 034 280 for all enquiries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zoomScale="75" zoomScaleNormal="100" zoomScaleSheetLayoutView="85" workbookViewId="0">
      <selection activeCell="D9" sqref="D9"/>
    </sheetView>
  </sheetViews>
  <sheetFormatPr defaultColWidth="9" defaultRowHeight="14" x14ac:dyDescent="0.3"/>
  <cols>
    <col min="1" max="1" width="47.9140625" style="42" customWidth="1"/>
    <col min="2" max="2" width="14.6640625" style="43" customWidth="1"/>
    <col min="3" max="3" width="16.08203125" style="33" customWidth="1"/>
    <col min="4" max="4" width="16.9140625" style="33" customWidth="1"/>
    <col min="5" max="5" width="7.58203125" style="33" customWidth="1"/>
    <col min="6" max="6" width="7.9140625" style="45" customWidth="1"/>
    <col min="7" max="7" width="7.9140625" style="100" customWidth="1"/>
    <col min="8" max="16" width="7.9140625" style="45" customWidth="1"/>
    <col min="17" max="16384" width="9" style="45"/>
  </cols>
  <sheetData>
    <row r="1" spans="1:12" s="107" customFormat="1" ht="10" x14ac:dyDescent="0.2">
      <c r="C1" s="108"/>
      <c r="D1" s="108"/>
      <c r="E1" s="108"/>
      <c r="F1" s="108"/>
      <c r="G1" s="108"/>
      <c r="I1" s="108"/>
      <c r="J1" s="141"/>
      <c r="L1" s="142"/>
    </row>
    <row r="2" spans="1:12" s="107" customFormat="1" ht="35" customHeight="1" x14ac:dyDescent="0.5">
      <c r="A2" s="109" t="s">
        <v>63</v>
      </c>
      <c r="C2" s="108"/>
      <c r="D2" s="108"/>
      <c r="E2" s="108"/>
      <c r="F2" s="108"/>
      <c r="G2" s="108"/>
      <c r="I2" s="108"/>
      <c r="J2" s="141"/>
      <c r="L2" s="142"/>
    </row>
    <row r="3" spans="1:12" s="107" customFormat="1" ht="39" customHeight="1" x14ac:dyDescent="0.2">
      <c r="A3" s="200" t="s">
        <v>67</v>
      </c>
      <c r="B3" s="200"/>
      <c r="C3" s="200"/>
      <c r="D3" s="108"/>
      <c r="E3" s="108"/>
      <c r="F3" s="108"/>
      <c r="G3" s="108"/>
      <c r="I3" s="108"/>
      <c r="J3" s="141"/>
      <c r="L3" s="142"/>
    </row>
    <row r="4" spans="1:12" s="107" customFormat="1" ht="17.5" x14ac:dyDescent="0.35">
      <c r="A4" s="110"/>
      <c r="C4" s="108"/>
      <c r="D4" s="108"/>
      <c r="E4" s="108"/>
      <c r="F4" s="108"/>
      <c r="G4" s="108"/>
      <c r="I4" s="108"/>
      <c r="J4" s="141"/>
      <c r="L4" s="142"/>
    </row>
    <row r="5" spans="1:12" ht="24" customHeight="1" x14ac:dyDescent="0.5">
      <c r="A5" s="135" t="s">
        <v>59</v>
      </c>
      <c r="B5" s="111"/>
      <c r="C5" s="111"/>
      <c r="D5" s="111"/>
      <c r="E5" s="45"/>
      <c r="J5" s="101"/>
    </row>
    <row r="6" spans="1:12" ht="14.5" thickBot="1" x14ac:dyDescent="0.35">
      <c r="A6" s="101"/>
      <c r="B6" s="101"/>
      <c r="C6" s="101"/>
      <c r="D6" s="101"/>
      <c r="E6" s="101"/>
      <c r="F6" s="101"/>
      <c r="G6" s="101"/>
      <c r="H6" s="101"/>
      <c r="I6" s="101"/>
      <c r="J6" s="101"/>
    </row>
    <row r="7" spans="1:12" ht="20" x14ac:dyDescent="0.3">
      <c r="A7" s="172" t="s">
        <v>68</v>
      </c>
      <c r="B7" s="173"/>
      <c r="C7" s="174"/>
      <c r="D7" s="41"/>
      <c r="E7" s="100"/>
      <c r="G7" s="45"/>
    </row>
    <row r="8" spans="1:12" ht="18" customHeight="1" x14ac:dyDescent="0.3">
      <c r="A8" s="145" t="s">
        <v>0</v>
      </c>
      <c r="B8" s="129" t="s">
        <v>25</v>
      </c>
      <c r="C8" s="156" t="s">
        <v>25</v>
      </c>
      <c r="D8" s="41"/>
      <c r="E8" s="100"/>
      <c r="G8" s="45"/>
    </row>
    <row r="9" spans="1:12" ht="18" customHeight="1" x14ac:dyDescent="0.3">
      <c r="A9" s="94" t="s">
        <v>51</v>
      </c>
      <c r="B9" s="134">
        <v>0</v>
      </c>
      <c r="C9" s="157"/>
      <c r="D9" s="41"/>
      <c r="E9" s="100"/>
      <c r="G9" s="45"/>
    </row>
    <row r="10" spans="1:12" ht="18" customHeight="1" x14ac:dyDescent="0.3">
      <c r="A10" s="146" t="s">
        <v>17</v>
      </c>
      <c r="B10" s="134">
        <v>0</v>
      </c>
      <c r="C10" s="158">
        <f>SUM(B9:B10)</f>
        <v>0</v>
      </c>
      <c r="D10" s="41"/>
      <c r="E10" s="100"/>
      <c r="G10" s="45"/>
    </row>
    <row r="11" spans="1:12" ht="18" customHeight="1" thickBot="1" x14ac:dyDescent="0.35">
      <c r="A11" s="155" t="s">
        <v>72</v>
      </c>
      <c r="B11" s="165"/>
      <c r="C11" s="153">
        <f>C10</f>
        <v>0</v>
      </c>
      <c r="D11" s="41"/>
      <c r="E11" s="100"/>
      <c r="G11" s="45"/>
    </row>
    <row r="12" spans="1:12" ht="18" customHeight="1" thickTop="1" x14ac:dyDescent="0.3">
      <c r="A12" s="92"/>
      <c r="B12" s="130"/>
      <c r="C12" s="157"/>
      <c r="D12" s="41"/>
      <c r="E12" s="100"/>
      <c r="G12" s="45"/>
    </row>
    <row r="13" spans="1:12" ht="18" customHeight="1" x14ac:dyDescent="0.3">
      <c r="A13" s="145" t="s">
        <v>1</v>
      </c>
      <c r="B13" s="131"/>
      <c r="C13" s="157"/>
      <c r="D13" s="41"/>
      <c r="E13" s="100"/>
      <c r="G13" s="45"/>
    </row>
    <row r="14" spans="1:12" ht="18" customHeight="1" x14ac:dyDescent="0.3">
      <c r="A14" s="147" t="s">
        <v>3</v>
      </c>
      <c r="B14" s="131"/>
      <c r="C14" s="157"/>
      <c r="D14" s="41"/>
      <c r="E14" s="100"/>
      <c r="G14" s="45"/>
    </row>
    <row r="15" spans="1:12" ht="18" customHeight="1" x14ac:dyDescent="0.3">
      <c r="A15" s="94" t="s">
        <v>42</v>
      </c>
      <c r="B15" s="134">
        <v>0</v>
      </c>
      <c r="C15" s="159"/>
      <c r="D15" s="41"/>
      <c r="E15" s="100"/>
      <c r="G15" s="45"/>
    </row>
    <row r="16" spans="1:12" ht="18" customHeight="1" x14ac:dyDescent="0.3">
      <c r="A16" s="147"/>
      <c r="B16" s="131"/>
      <c r="C16" s="157"/>
      <c r="D16" s="41"/>
      <c r="E16" s="100"/>
      <c r="G16" s="45"/>
    </row>
    <row r="17" spans="1:7" ht="18" customHeight="1" x14ac:dyDescent="0.3">
      <c r="A17" s="147" t="s">
        <v>43</v>
      </c>
      <c r="B17" s="131"/>
      <c r="C17" s="157"/>
      <c r="D17" s="41"/>
      <c r="E17" s="100"/>
      <c r="G17" s="45"/>
    </row>
    <row r="18" spans="1:7" ht="18" customHeight="1" x14ac:dyDescent="0.3">
      <c r="A18" s="94" t="s">
        <v>58</v>
      </c>
      <c r="B18" s="134">
        <v>0</v>
      </c>
      <c r="C18" s="157"/>
      <c r="D18" s="41"/>
      <c r="E18" s="100"/>
      <c r="G18" s="45"/>
    </row>
    <row r="19" spans="1:7" ht="18" customHeight="1" x14ac:dyDescent="0.3">
      <c r="A19" s="94" t="s">
        <v>18</v>
      </c>
      <c r="B19" s="134">
        <v>0</v>
      </c>
      <c r="C19" s="157"/>
      <c r="D19" s="41"/>
      <c r="E19" s="100"/>
      <c r="G19" s="45"/>
    </row>
    <row r="20" spans="1:7" ht="18" customHeight="1" x14ac:dyDescent="0.3">
      <c r="A20" s="146" t="s">
        <v>47</v>
      </c>
      <c r="B20" s="134">
        <v>0</v>
      </c>
      <c r="C20" s="157"/>
      <c r="D20" s="41"/>
      <c r="E20" s="100"/>
      <c r="G20" s="45"/>
    </row>
    <row r="21" spans="1:7" ht="18" customHeight="1" x14ac:dyDescent="0.3">
      <c r="A21" s="147" t="s">
        <v>45</v>
      </c>
      <c r="B21" s="131"/>
      <c r="C21" s="157">
        <f>SUM(B18:B20)</f>
        <v>0</v>
      </c>
      <c r="D21" s="125" t="str">
        <f>IF(C21&lt;B15,"WARNING - Construction Funds must equal Construction Costs otherwise there will be a shortfall","")</f>
        <v/>
      </c>
      <c r="E21" s="100"/>
      <c r="G21" s="45"/>
    </row>
    <row r="22" spans="1:7" ht="18" customHeight="1" x14ac:dyDescent="0.3">
      <c r="A22" s="94" t="str">
        <f>"Cost Variation "&amp;'1. Variable Inputs Sheet'!B12*100&amp;"%"</f>
        <v>Cost Variation 0%</v>
      </c>
      <c r="B22" s="132">
        <f>C21*'1. Variable Inputs Sheet'!B12</f>
        <v>0</v>
      </c>
      <c r="C22" s="160"/>
      <c r="D22" s="126"/>
      <c r="E22" s="100"/>
      <c r="G22" s="45"/>
    </row>
    <row r="23" spans="1:7" ht="18" customHeight="1" x14ac:dyDescent="0.3">
      <c r="A23" s="94" t="s">
        <v>46</v>
      </c>
      <c r="B23" s="132">
        <f>'3. Perpetual Funding Model '!F6</f>
        <v>0</v>
      </c>
      <c r="C23" s="162">
        <f>SUM(B22:B23)</f>
        <v>0</v>
      </c>
      <c r="D23" s="41"/>
      <c r="E23" s="100"/>
      <c r="G23" s="45"/>
    </row>
    <row r="24" spans="1:7" ht="18" customHeight="1" x14ac:dyDescent="0.3">
      <c r="A24" s="163" t="s">
        <v>70</v>
      </c>
      <c r="B24" s="167"/>
      <c r="C24" s="168">
        <f>SUM(C21:C23)</f>
        <v>0</v>
      </c>
      <c r="D24" s="41"/>
      <c r="E24" s="100"/>
      <c r="G24" s="45"/>
    </row>
    <row r="25" spans="1:7" ht="18" customHeight="1" x14ac:dyDescent="0.3">
      <c r="A25" s="94"/>
      <c r="B25" s="132"/>
      <c r="C25" s="161"/>
      <c r="D25" s="41"/>
      <c r="E25" s="100"/>
      <c r="G25" s="45"/>
    </row>
    <row r="26" spans="1:7" ht="18" customHeight="1" x14ac:dyDescent="0.3">
      <c r="A26" s="147" t="s">
        <v>23</v>
      </c>
      <c r="B26" s="132"/>
      <c r="C26" s="161"/>
      <c r="D26" s="41"/>
      <c r="E26" s="100"/>
      <c r="G26" s="45"/>
    </row>
    <row r="27" spans="1:7" ht="18" customHeight="1" x14ac:dyDescent="0.3">
      <c r="A27" s="94" t="s">
        <v>35</v>
      </c>
      <c r="B27" s="134">
        <v>0</v>
      </c>
      <c r="C27" s="161"/>
      <c r="D27" s="41"/>
      <c r="E27" s="100"/>
      <c r="G27" s="45"/>
    </row>
    <row r="28" spans="1:7" ht="18" customHeight="1" x14ac:dyDescent="0.3">
      <c r="A28" s="94" t="s">
        <v>36</v>
      </c>
      <c r="B28" s="134">
        <v>0</v>
      </c>
      <c r="C28" s="161"/>
      <c r="D28" s="41"/>
      <c r="E28" s="45"/>
      <c r="G28" s="45"/>
    </row>
    <row r="29" spans="1:7" ht="18" customHeight="1" x14ac:dyDescent="0.3">
      <c r="A29" s="94" t="s">
        <v>55</v>
      </c>
      <c r="B29" s="134">
        <v>0</v>
      </c>
      <c r="C29" s="161"/>
      <c r="D29" s="41"/>
      <c r="E29" s="45"/>
      <c r="G29" s="45"/>
    </row>
    <row r="30" spans="1:7" ht="18" customHeight="1" x14ac:dyDescent="0.3">
      <c r="A30" s="94" t="s">
        <v>37</v>
      </c>
      <c r="B30" s="134">
        <v>0</v>
      </c>
      <c r="C30" s="161"/>
      <c r="D30" s="41"/>
      <c r="E30" s="45"/>
      <c r="G30" s="45"/>
    </row>
    <row r="31" spans="1:7" ht="18" customHeight="1" x14ac:dyDescent="0.3">
      <c r="A31" s="94" t="s">
        <v>38</v>
      </c>
      <c r="B31" s="134">
        <v>0</v>
      </c>
      <c r="C31" s="161"/>
      <c r="D31" s="41"/>
      <c r="E31" s="45"/>
      <c r="G31" s="45"/>
    </row>
    <row r="32" spans="1:7" ht="18" customHeight="1" x14ac:dyDescent="0.3">
      <c r="A32" s="94" t="s">
        <v>39</v>
      </c>
      <c r="B32" s="134">
        <v>0</v>
      </c>
      <c r="C32" s="161"/>
      <c r="D32" s="41"/>
      <c r="E32" s="100"/>
      <c r="G32" s="45"/>
    </row>
    <row r="33" spans="1:10" ht="18" customHeight="1" x14ac:dyDescent="0.3">
      <c r="A33" s="146" t="s">
        <v>26</v>
      </c>
      <c r="B33" s="134">
        <v>0</v>
      </c>
      <c r="C33" s="161"/>
      <c r="D33" s="41"/>
      <c r="E33" s="100"/>
      <c r="G33" s="45"/>
    </row>
    <row r="34" spans="1:10" ht="18" customHeight="1" x14ac:dyDescent="0.3">
      <c r="A34" s="163" t="s">
        <v>24</v>
      </c>
      <c r="B34" s="169"/>
      <c r="C34" s="168">
        <f>SUM(B27:B33)</f>
        <v>0</v>
      </c>
      <c r="D34" s="41"/>
      <c r="E34" s="100"/>
      <c r="G34" s="45"/>
    </row>
    <row r="35" spans="1:10" ht="18" customHeight="1" x14ac:dyDescent="0.3">
      <c r="A35" s="94" t="str">
        <f>"Return for Effort "&amp;'1. Variable Inputs Sheet'!B13*100&amp;"%"</f>
        <v>Return for Effort 5%</v>
      </c>
      <c r="B35" s="131">
        <f>(C24+C34)*'1. Variable Inputs Sheet'!B13</f>
        <v>0</v>
      </c>
      <c r="C35" s="164">
        <f>B35</f>
        <v>0</v>
      </c>
      <c r="D35" s="41"/>
      <c r="E35" s="100"/>
      <c r="F35" s="41"/>
      <c r="G35" s="41"/>
    </row>
    <row r="36" spans="1:10" ht="18" customHeight="1" thickBot="1" x14ac:dyDescent="0.35">
      <c r="A36" s="155" t="s">
        <v>73</v>
      </c>
      <c r="B36" s="170"/>
      <c r="C36" s="154">
        <f>SUM(C34,C24,C35)</f>
        <v>0</v>
      </c>
      <c r="D36" s="41"/>
      <c r="E36" s="100"/>
      <c r="F36" s="41"/>
      <c r="G36" s="41"/>
    </row>
    <row r="37" spans="1:10" ht="18" customHeight="1" thickTop="1" thickBot="1" x14ac:dyDescent="0.35">
      <c r="A37" s="171" t="s">
        <v>71</v>
      </c>
      <c r="B37" s="143"/>
      <c r="C37" s="144">
        <f>C11-C36</f>
        <v>0</v>
      </c>
      <c r="D37" s="37"/>
      <c r="E37" s="38"/>
      <c r="F37" s="39"/>
      <c r="G37" s="41"/>
    </row>
    <row r="38" spans="1:10" ht="18" customHeight="1" x14ac:dyDescent="0.3">
      <c r="A38" s="118"/>
      <c r="B38" s="118"/>
      <c r="C38" s="118"/>
      <c r="D38" s="37"/>
      <c r="E38" s="38"/>
      <c r="F38" s="39"/>
      <c r="G38" s="41"/>
    </row>
    <row r="39" spans="1:10" ht="18" customHeight="1" x14ac:dyDescent="0.3">
      <c r="A39" s="175" t="str">
        <f>"Risk Adjusted Rate of Return: "&amp;'4.  Rate of Return'!C23*100&amp;"%"</f>
        <v>Risk Adjusted Rate of Return: 0%</v>
      </c>
      <c r="B39" s="118"/>
      <c r="C39" s="118"/>
      <c r="D39" s="38"/>
      <c r="E39" s="39"/>
      <c r="F39" s="41"/>
      <c r="G39" s="41"/>
      <c r="H39" s="41"/>
    </row>
    <row r="40" spans="1:10" ht="18" customHeight="1" thickBot="1" x14ac:dyDescent="0.35">
      <c r="A40" s="41"/>
      <c r="B40" s="41"/>
      <c r="C40" s="41"/>
      <c r="D40" s="38"/>
      <c r="E40" s="39"/>
      <c r="F40" s="41"/>
      <c r="G40" s="41"/>
      <c r="H40" s="41"/>
    </row>
    <row r="41" spans="1:10" s="140" customFormat="1" ht="20.5" thickBot="1" x14ac:dyDescent="0.45">
      <c r="A41" s="201" t="s">
        <v>69</v>
      </c>
      <c r="B41" s="202"/>
      <c r="C41" s="166"/>
      <c r="D41" s="136"/>
      <c r="E41" s="137"/>
      <c r="F41" s="138"/>
      <c r="G41" s="139"/>
      <c r="H41" s="136"/>
      <c r="I41" s="136"/>
      <c r="J41" s="136"/>
    </row>
    <row r="42" spans="1:10" ht="18" customHeight="1" x14ac:dyDescent="0.3">
      <c r="A42" s="203" t="str">
        <f>"Risk Free Return over "&amp;'1. Variable Inputs Sheet'!B9&amp;" Years"</f>
        <v>Risk Free Return over 0 Years</v>
      </c>
      <c r="B42" s="204"/>
      <c r="C42" s="90"/>
      <c r="D42" s="41"/>
      <c r="E42" s="37"/>
      <c r="F42" s="38"/>
      <c r="G42" s="39"/>
      <c r="H42" s="41"/>
      <c r="I42" s="41"/>
      <c r="J42" s="41"/>
    </row>
    <row r="43" spans="1:10" ht="18" customHeight="1" x14ac:dyDescent="0.3">
      <c r="A43" s="205" t="s">
        <v>44</v>
      </c>
      <c r="B43" s="206"/>
      <c r="C43" s="87">
        <f>C36-B19</f>
        <v>0</v>
      </c>
      <c r="D43" s="41"/>
      <c r="E43" s="37"/>
      <c r="F43" s="38"/>
      <c r="G43" s="39"/>
      <c r="H43" s="41"/>
      <c r="I43" s="41"/>
      <c r="J43" s="41"/>
    </row>
    <row r="44" spans="1:10" ht="18" customHeight="1" x14ac:dyDescent="0.3">
      <c r="A44" s="205" t="s">
        <v>41</v>
      </c>
      <c r="B44" s="206"/>
      <c r="C44" s="88" t="e">
        <f>VLOOKUP('1. Variable Inputs Sheet'!B9,'4.  Rate of Return'!A5:E19,4,)-C43</f>
        <v>#N/A</v>
      </c>
      <c r="D44" s="41"/>
      <c r="E44" s="37"/>
      <c r="F44" s="38"/>
      <c r="G44" s="39"/>
      <c r="H44" s="41"/>
      <c r="I44" s="41"/>
      <c r="J44" s="41"/>
    </row>
    <row r="45" spans="1:10" ht="18" customHeight="1" x14ac:dyDescent="0.3">
      <c r="A45" s="205" t="s">
        <v>19</v>
      </c>
      <c r="B45" s="206"/>
      <c r="C45" s="89" t="e">
        <f>C44/C43</f>
        <v>#N/A</v>
      </c>
      <c r="D45" s="41"/>
      <c r="E45" s="37"/>
      <c r="F45" s="38"/>
      <c r="G45" s="39"/>
      <c r="H45" s="41"/>
      <c r="I45" s="41"/>
      <c r="J45" s="41"/>
    </row>
    <row r="46" spans="1:10" ht="18" customHeight="1" x14ac:dyDescent="0.3">
      <c r="A46" s="190" t="s">
        <v>20</v>
      </c>
      <c r="B46" s="191"/>
      <c r="C46" s="95" t="e">
        <f>C45/'1. Variable Inputs Sheet'!B9</f>
        <v>#N/A</v>
      </c>
      <c r="D46" s="41"/>
      <c r="E46" s="37"/>
      <c r="F46" s="38"/>
      <c r="G46" s="39"/>
      <c r="H46" s="41"/>
      <c r="I46" s="41"/>
      <c r="J46" s="41"/>
    </row>
    <row r="47" spans="1:10" ht="18" customHeight="1" x14ac:dyDescent="0.3">
      <c r="A47" s="192" t="str">
        <f>"Risk Adjusted Rate of Return over "&amp;'1. Variable Inputs Sheet'!B9&amp;" Years"</f>
        <v>Risk Adjusted Rate of Return over 0 Years</v>
      </c>
      <c r="B47" s="193"/>
      <c r="C47" s="133"/>
      <c r="D47" s="41"/>
      <c r="E47" s="37"/>
      <c r="F47" s="38"/>
      <c r="G47" s="39"/>
      <c r="H47" s="41"/>
      <c r="I47" s="41"/>
      <c r="J47" s="41"/>
    </row>
    <row r="48" spans="1:10" ht="18" customHeight="1" x14ac:dyDescent="0.3">
      <c r="A48" s="194" t="s">
        <v>44</v>
      </c>
      <c r="B48" s="195"/>
      <c r="C48" s="88">
        <f>C43</f>
        <v>0</v>
      </c>
      <c r="D48" s="41"/>
      <c r="E48" s="127"/>
      <c r="F48" s="38"/>
      <c r="G48" s="39"/>
      <c r="H48" s="41"/>
      <c r="I48" s="41"/>
      <c r="J48" s="41"/>
    </row>
    <row r="49" spans="1:7" ht="18" customHeight="1" x14ac:dyDescent="0.3">
      <c r="A49" s="196" t="s">
        <v>4</v>
      </c>
      <c r="B49" s="197"/>
      <c r="C49" s="88" t="e">
        <f>VLOOKUP('1. Variable Inputs Sheet'!B9,'4.  Rate of Return'!A26:E40,4,)-C48</f>
        <v>#N/A</v>
      </c>
      <c r="D49" s="128"/>
      <c r="E49" s="45"/>
      <c r="F49" s="100"/>
      <c r="G49" s="45"/>
    </row>
    <row r="50" spans="1:7" ht="15.75" customHeight="1" x14ac:dyDescent="0.3">
      <c r="A50" s="194" t="s">
        <v>21</v>
      </c>
      <c r="B50" s="195"/>
      <c r="C50" s="89" t="e">
        <f>C49/C48</f>
        <v>#N/A</v>
      </c>
      <c r="D50" s="128"/>
      <c r="E50" s="41"/>
      <c r="F50" s="100"/>
      <c r="G50" s="45"/>
    </row>
    <row r="51" spans="1:7" ht="14.25" customHeight="1" x14ac:dyDescent="0.3">
      <c r="A51" s="207" t="s">
        <v>22</v>
      </c>
      <c r="B51" s="208"/>
      <c r="C51" s="95" t="e">
        <f>C50/'1. Variable Inputs Sheet'!B9</f>
        <v>#N/A</v>
      </c>
      <c r="D51" s="45"/>
      <c r="E51" s="45"/>
      <c r="G51" s="45"/>
    </row>
    <row r="52" spans="1:7" ht="17.25" customHeight="1" x14ac:dyDescent="0.3">
      <c r="A52" s="192" t="str">
        <f>"Return on Investment over "&amp;'1. Variable Inputs Sheet'!B9&amp;" Year Project"</f>
        <v>Return on Investment over 0 Year Project</v>
      </c>
      <c r="B52" s="193"/>
      <c r="C52" s="90"/>
      <c r="D52" s="45"/>
      <c r="E52" s="45"/>
      <c r="G52" s="45"/>
    </row>
    <row r="53" spans="1:7" ht="14.25" customHeight="1" x14ac:dyDescent="0.3">
      <c r="A53" s="194" t="s">
        <v>44</v>
      </c>
      <c r="B53" s="195"/>
      <c r="C53" s="88">
        <f>C48</f>
        <v>0</v>
      </c>
      <c r="D53" s="45"/>
      <c r="E53" s="45"/>
      <c r="G53" s="45"/>
    </row>
    <row r="54" spans="1:7" ht="15" customHeight="1" x14ac:dyDescent="0.3">
      <c r="A54" s="196" t="s">
        <v>5</v>
      </c>
      <c r="B54" s="197"/>
      <c r="C54" s="88">
        <f>C37</f>
        <v>0</v>
      </c>
      <c r="D54" s="45"/>
      <c r="E54" s="45"/>
      <c r="G54" s="45"/>
    </row>
    <row r="55" spans="1:7" s="98" customFormat="1" ht="18" customHeight="1" x14ac:dyDescent="0.3">
      <c r="A55" s="194" t="s">
        <v>21</v>
      </c>
      <c r="B55" s="195"/>
      <c r="C55" s="89" t="e">
        <f>C54/C53</f>
        <v>#DIV/0!</v>
      </c>
      <c r="D55" s="44"/>
    </row>
    <row r="56" spans="1:7" s="98" customFormat="1" ht="18" customHeight="1" thickBot="1" x14ac:dyDescent="0.35">
      <c r="A56" s="198" t="s">
        <v>22</v>
      </c>
      <c r="B56" s="199"/>
      <c r="C56" s="91" t="e">
        <f>C55/'1. Variable Inputs Sheet'!B9</f>
        <v>#DIV/0!</v>
      </c>
    </row>
    <row r="57" spans="1:7" s="98" customFormat="1" ht="18" customHeight="1" x14ac:dyDescent="0.3">
      <c r="A57" s="99"/>
      <c r="B57" s="99"/>
    </row>
    <row r="58" spans="1:7" s="98" customFormat="1" ht="18" customHeight="1" x14ac:dyDescent="0.3">
      <c r="A58" s="99"/>
      <c r="B58" s="99"/>
    </row>
    <row r="59" spans="1:7" s="98" customFormat="1" ht="18" customHeight="1" x14ac:dyDescent="0.3">
      <c r="A59" s="99"/>
      <c r="B59" s="99"/>
    </row>
    <row r="60" spans="1:7" x14ac:dyDescent="0.3">
      <c r="A60" s="99"/>
      <c r="B60" s="99"/>
      <c r="C60" s="98"/>
      <c r="D60" s="98"/>
      <c r="E60" s="45"/>
      <c r="G60" s="45"/>
    </row>
    <row r="61" spans="1:7" x14ac:dyDescent="0.3">
      <c r="A61" s="99"/>
      <c r="B61" s="99"/>
      <c r="C61" s="98"/>
      <c r="D61" s="98"/>
      <c r="E61" s="45"/>
      <c r="G61" s="45"/>
    </row>
    <row r="62" spans="1:7" x14ac:dyDescent="0.3">
      <c r="A62" s="100"/>
      <c r="B62" s="100"/>
      <c r="C62" s="45"/>
      <c r="D62" s="45"/>
      <c r="E62" s="45"/>
      <c r="G62" s="45"/>
    </row>
    <row r="63" spans="1:7" ht="18.75" customHeight="1" x14ac:dyDescent="0.3">
      <c r="A63" s="32"/>
      <c r="B63" s="32"/>
      <c r="G63" s="45"/>
    </row>
    <row r="64" spans="1:7" x14ac:dyDescent="0.3">
      <c r="A64" s="32"/>
      <c r="B64" s="32"/>
      <c r="E64" s="45"/>
    </row>
    <row r="65" spans="1:4" x14ac:dyDescent="0.3">
      <c r="A65" s="32"/>
      <c r="B65" s="32"/>
    </row>
    <row r="66" spans="1:4" x14ac:dyDescent="0.3">
      <c r="A66" s="46"/>
      <c r="B66" s="47"/>
      <c r="C66" s="45"/>
      <c r="D66" s="45"/>
    </row>
    <row r="68" spans="1:4" ht="19.5" customHeight="1" x14ac:dyDescent="0.3"/>
    <row r="88" spans="1:9" x14ac:dyDescent="0.3">
      <c r="E88" s="36"/>
      <c r="F88" s="41"/>
      <c r="G88" s="49"/>
      <c r="H88" s="41"/>
      <c r="I88" s="41"/>
    </row>
    <row r="89" spans="1:9" x14ac:dyDescent="0.3">
      <c r="E89" s="36"/>
      <c r="F89" s="189"/>
      <c r="G89" s="189"/>
      <c r="H89" s="189"/>
      <c r="I89" s="41"/>
    </row>
    <row r="90" spans="1:9" x14ac:dyDescent="0.3">
      <c r="A90" s="34"/>
      <c r="B90" s="35"/>
      <c r="C90" s="36"/>
      <c r="D90" s="36"/>
      <c r="E90" s="36"/>
      <c r="F90" s="41"/>
      <c r="G90" s="49"/>
      <c r="H90" s="41"/>
      <c r="I90" s="41"/>
    </row>
    <row r="91" spans="1:9" x14ac:dyDescent="0.3">
      <c r="A91" s="34"/>
      <c r="B91" s="35"/>
      <c r="C91" s="36"/>
      <c r="D91" s="36"/>
      <c r="E91" s="36"/>
      <c r="F91" s="41"/>
      <c r="G91" s="49"/>
      <c r="H91" s="41"/>
      <c r="I91" s="41"/>
    </row>
    <row r="92" spans="1:9" x14ac:dyDescent="0.3">
      <c r="A92" s="34"/>
      <c r="B92" s="35"/>
      <c r="C92" s="36"/>
      <c r="D92" s="36"/>
      <c r="E92" s="36"/>
      <c r="F92" s="41"/>
      <c r="G92" s="49"/>
      <c r="H92" s="41"/>
      <c r="I92" s="41"/>
    </row>
    <row r="93" spans="1:9" x14ac:dyDescent="0.3">
      <c r="A93" s="34"/>
      <c r="B93" s="35"/>
      <c r="C93" s="36"/>
      <c r="D93" s="36"/>
      <c r="E93" s="36"/>
      <c r="F93" s="41"/>
      <c r="G93" s="49"/>
      <c r="H93" s="41"/>
      <c r="I93" s="41"/>
    </row>
    <row r="94" spans="1:9" x14ac:dyDescent="0.3">
      <c r="A94" s="34"/>
      <c r="B94" s="35"/>
      <c r="C94" s="36"/>
      <c r="D94" s="36"/>
      <c r="E94" s="36"/>
      <c r="F94" s="41"/>
      <c r="G94" s="49"/>
      <c r="H94" s="41"/>
      <c r="I94" s="41"/>
    </row>
    <row r="95" spans="1:9" x14ac:dyDescent="0.3">
      <c r="A95" s="34"/>
      <c r="B95" s="35"/>
      <c r="C95" s="36"/>
      <c r="D95" s="36"/>
      <c r="E95" s="36"/>
      <c r="F95" s="41"/>
      <c r="G95" s="49"/>
      <c r="H95" s="41"/>
      <c r="I95" s="41"/>
    </row>
    <row r="96" spans="1:9" x14ac:dyDescent="0.3">
      <c r="A96" s="34"/>
      <c r="B96" s="35"/>
      <c r="C96" s="36"/>
      <c r="D96" s="36"/>
      <c r="E96" s="36"/>
      <c r="F96" s="41"/>
      <c r="G96" s="49"/>
      <c r="H96" s="41"/>
      <c r="I96" s="41"/>
    </row>
    <row r="97" spans="1:9" x14ac:dyDescent="0.3">
      <c r="A97" s="34"/>
      <c r="B97" s="35"/>
      <c r="C97" s="36"/>
      <c r="D97" s="36"/>
      <c r="E97" s="36"/>
      <c r="F97" s="41"/>
      <c r="G97" s="49"/>
      <c r="H97" s="41"/>
      <c r="I97" s="41"/>
    </row>
    <row r="98" spans="1:9" x14ac:dyDescent="0.3">
      <c r="A98" s="34"/>
      <c r="B98" s="35"/>
      <c r="C98" s="36"/>
      <c r="D98" s="36"/>
      <c r="E98" s="36"/>
      <c r="F98" s="41"/>
      <c r="G98" s="49"/>
      <c r="H98" s="41"/>
      <c r="I98" s="41"/>
    </row>
    <row r="99" spans="1:9" x14ac:dyDescent="0.3">
      <c r="A99" s="34"/>
      <c r="B99" s="35"/>
      <c r="C99" s="36"/>
      <c r="D99" s="36"/>
      <c r="E99" s="36"/>
      <c r="F99" s="41"/>
      <c r="G99" s="49"/>
      <c r="H99" s="41"/>
      <c r="I99" s="41"/>
    </row>
    <row r="100" spans="1:9" x14ac:dyDescent="0.3">
      <c r="A100" s="34"/>
      <c r="B100" s="35"/>
      <c r="C100" s="36"/>
      <c r="D100" s="36"/>
      <c r="E100" s="36"/>
      <c r="F100" s="41"/>
      <c r="G100" s="49"/>
      <c r="H100" s="41"/>
      <c r="I100" s="41"/>
    </row>
    <row r="101" spans="1:9" x14ac:dyDescent="0.3">
      <c r="A101" s="34"/>
      <c r="B101" s="35"/>
      <c r="C101" s="36"/>
      <c r="D101" s="36"/>
      <c r="E101" s="36"/>
      <c r="F101" s="41"/>
      <c r="G101" s="49"/>
      <c r="H101" s="41"/>
      <c r="I101" s="41"/>
    </row>
    <row r="102" spans="1:9" x14ac:dyDescent="0.3">
      <c r="A102" s="34"/>
      <c r="B102" s="35"/>
      <c r="C102" s="36"/>
      <c r="D102" s="36"/>
      <c r="E102" s="36"/>
      <c r="F102" s="41"/>
      <c r="G102" s="49"/>
      <c r="H102" s="41"/>
      <c r="I102" s="41"/>
    </row>
    <row r="103" spans="1:9" x14ac:dyDescent="0.3">
      <c r="A103" s="34"/>
      <c r="B103" s="35"/>
      <c r="C103" s="36"/>
      <c r="D103" s="36"/>
      <c r="E103" s="36"/>
      <c r="F103" s="41"/>
      <c r="G103" s="49"/>
      <c r="H103" s="41"/>
      <c r="I103" s="41"/>
    </row>
    <row r="104" spans="1:9" x14ac:dyDescent="0.3">
      <c r="A104" s="34"/>
      <c r="B104" s="35"/>
      <c r="C104" s="36"/>
      <c r="D104" s="36"/>
      <c r="E104" s="36"/>
      <c r="F104" s="189"/>
      <c r="G104" s="189"/>
      <c r="H104" s="189"/>
      <c r="I104" s="41"/>
    </row>
    <row r="105" spans="1:9" x14ac:dyDescent="0.3">
      <c r="A105" s="34"/>
      <c r="B105" s="35"/>
      <c r="C105" s="36"/>
      <c r="D105" s="36"/>
      <c r="E105" s="36"/>
      <c r="F105" s="41"/>
      <c r="G105" s="49"/>
      <c r="H105" s="41"/>
      <c r="I105" s="41"/>
    </row>
    <row r="106" spans="1:9" x14ac:dyDescent="0.3">
      <c r="A106" s="34"/>
      <c r="B106" s="35"/>
      <c r="C106" s="36"/>
      <c r="D106" s="36"/>
      <c r="E106" s="36"/>
      <c r="F106" s="41"/>
      <c r="G106" s="49"/>
      <c r="H106" s="41"/>
      <c r="I106" s="41"/>
    </row>
    <row r="107" spans="1:9" x14ac:dyDescent="0.3">
      <c r="A107" s="34"/>
      <c r="B107" s="35"/>
      <c r="C107" s="36"/>
      <c r="D107" s="36"/>
      <c r="E107" s="36"/>
      <c r="F107" s="41"/>
      <c r="G107" s="49"/>
      <c r="H107" s="41"/>
      <c r="I107" s="41"/>
    </row>
    <row r="108" spans="1:9" x14ac:dyDescent="0.3">
      <c r="A108" s="34"/>
      <c r="B108" s="35"/>
      <c r="C108" s="36"/>
      <c r="D108" s="36"/>
      <c r="E108" s="36"/>
      <c r="F108" s="41"/>
      <c r="G108" s="49"/>
      <c r="H108" s="41"/>
      <c r="I108" s="41"/>
    </row>
    <row r="109" spans="1:9" x14ac:dyDescent="0.3">
      <c r="A109" s="36"/>
      <c r="B109" s="36"/>
      <c r="C109" s="36"/>
      <c r="D109" s="36"/>
      <c r="E109" s="36"/>
      <c r="F109" s="41"/>
      <c r="G109" s="49"/>
      <c r="H109" s="41"/>
      <c r="I109" s="41"/>
    </row>
    <row r="110" spans="1:9" x14ac:dyDescent="0.3">
      <c r="A110" s="34"/>
      <c r="B110" s="35"/>
      <c r="C110" s="36"/>
      <c r="D110" s="36"/>
    </row>
    <row r="111" spans="1:9" x14ac:dyDescent="0.3">
      <c r="A111" s="34"/>
      <c r="B111" s="35"/>
      <c r="C111" s="36"/>
      <c r="D111" s="36"/>
    </row>
    <row r="126" spans="1:9" x14ac:dyDescent="0.3">
      <c r="F126" s="189"/>
      <c r="G126" s="189"/>
      <c r="H126" s="189"/>
    </row>
    <row r="127" spans="1:9" x14ac:dyDescent="0.3">
      <c r="A127" s="33"/>
      <c r="B127" s="33"/>
      <c r="E127" s="41"/>
      <c r="F127" s="41"/>
      <c r="G127" s="41"/>
      <c r="H127" s="41"/>
      <c r="I127" s="41"/>
    </row>
    <row r="128" spans="1:9" x14ac:dyDescent="0.3">
      <c r="A128" s="33"/>
      <c r="B128" s="33"/>
      <c r="E128" s="41"/>
      <c r="F128" s="48"/>
      <c r="G128" s="48"/>
      <c r="H128" s="48"/>
      <c r="I128" s="41"/>
    </row>
    <row r="129" spans="1:9" x14ac:dyDescent="0.3">
      <c r="A129" s="33"/>
      <c r="B129" s="33"/>
      <c r="D129" s="41"/>
      <c r="E129" s="41"/>
      <c r="F129" s="48"/>
      <c r="G129" s="48"/>
      <c r="H129" s="48"/>
      <c r="I129" s="41"/>
    </row>
    <row r="130" spans="1:9" x14ac:dyDescent="0.3">
      <c r="A130" s="33"/>
      <c r="B130" s="33"/>
      <c r="D130" s="41"/>
      <c r="E130" s="41"/>
      <c r="F130" s="37"/>
      <c r="G130" s="38"/>
      <c r="H130" s="39"/>
      <c r="I130" s="41"/>
    </row>
    <row r="131" spans="1:9" x14ac:dyDescent="0.3">
      <c r="A131" s="33"/>
      <c r="B131" s="33"/>
      <c r="D131" s="41"/>
      <c r="E131" s="41"/>
      <c r="F131" s="37"/>
      <c r="G131" s="38"/>
      <c r="H131" s="39"/>
      <c r="I131" s="41"/>
    </row>
    <row r="132" spans="1:9" x14ac:dyDescent="0.3">
      <c r="A132" s="33"/>
      <c r="B132" s="33"/>
      <c r="D132" s="41"/>
      <c r="E132" s="41"/>
      <c r="F132" s="37"/>
      <c r="G132" s="38"/>
      <c r="H132" s="39"/>
      <c r="I132" s="41"/>
    </row>
    <row r="133" spans="1:9" x14ac:dyDescent="0.3">
      <c r="A133" s="33"/>
      <c r="B133" s="33"/>
      <c r="D133" s="41"/>
      <c r="E133" s="41"/>
      <c r="F133" s="37"/>
      <c r="G133" s="38"/>
      <c r="H133" s="39"/>
      <c r="I133" s="41"/>
    </row>
    <row r="134" spans="1:9" x14ac:dyDescent="0.3">
      <c r="A134" s="33"/>
      <c r="B134" s="33"/>
      <c r="D134" s="41"/>
      <c r="E134" s="41"/>
      <c r="F134" s="37"/>
      <c r="G134" s="38"/>
      <c r="H134" s="39"/>
      <c r="I134" s="41"/>
    </row>
    <row r="135" spans="1:9" x14ac:dyDescent="0.3">
      <c r="A135" s="33"/>
      <c r="B135" s="33"/>
      <c r="D135" s="41"/>
      <c r="E135" s="41"/>
      <c r="F135" s="41"/>
      <c r="G135" s="49"/>
      <c r="H135" s="41"/>
      <c r="I135" s="41"/>
    </row>
    <row r="136" spans="1:9" x14ac:dyDescent="0.3">
      <c r="A136" s="33"/>
      <c r="B136" s="33"/>
      <c r="D136" s="41"/>
      <c r="E136" s="41"/>
      <c r="F136" s="41"/>
      <c r="G136" s="49"/>
      <c r="H136" s="41"/>
      <c r="I136" s="41"/>
    </row>
    <row r="137" spans="1:9" x14ac:dyDescent="0.3">
      <c r="A137" s="33"/>
      <c r="B137" s="33"/>
      <c r="D137" s="41"/>
    </row>
    <row r="138" spans="1:9" x14ac:dyDescent="0.3">
      <c r="A138" s="33"/>
      <c r="B138" s="33"/>
      <c r="D138" s="41"/>
    </row>
  </sheetData>
  <sheetProtection password="C805" sheet="1"/>
  <mergeCells count="20">
    <mergeCell ref="A55:B55"/>
    <mergeCell ref="A56:B56"/>
    <mergeCell ref="A3:C3"/>
    <mergeCell ref="A41:B41"/>
    <mergeCell ref="A42:B42"/>
    <mergeCell ref="A43:B43"/>
    <mergeCell ref="A51:B51"/>
    <mergeCell ref="A52:B52"/>
    <mergeCell ref="A44:B44"/>
    <mergeCell ref="A45:B45"/>
    <mergeCell ref="F126:H126"/>
    <mergeCell ref="F89:H89"/>
    <mergeCell ref="F104:H104"/>
    <mergeCell ref="A46:B46"/>
    <mergeCell ref="A47:B47"/>
    <mergeCell ref="A48:B48"/>
    <mergeCell ref="A49:B49"/>
    <mergeCell ref="A50:B50"/>
    <mergeCell ref="A53:B53"/>
    <mergeCell ref="A54:B54"/>
  </mergeCells>
  <phoneticPr fontId="21" type="noConversion"/>
  <conditionalFormatting sqref="C56 C37 C51">
    <cfRule type="expression" dxfId="1" priority="2" stopIfTrue="1">
      <formula>$C$56&lt;$C$51</formula>
    </cfRule>
  </conditionalFormatting>
  <conditionalFormatting sqref="B21:D21">
    <cfRule type="expression" dxfId="0" priority="1" stopIfTrue="1">
      <formula>$C$21&lt;$B$15</formula>
    </cfRule>
  </conditionalFormatting>
  <pageMargins left="0.70866141732283472" right="0.70866141732283472" top="0.15748031496062992" bottom="0.19685039370078741" header="0.31496062992125984" footer="0.31496062992125984"/>
  <pageSetup paperSize="9" scale="65" orientation="portrait" r:id="rId1"/>
  <headerFooter>
    <oddHeader>&amp;LVersion 1.1&amp;RPage 2/2</oddHeader>
    <oddFooter>&amp;LCemeteries and Crematoria Regulation Unit&amp;CDepartment of Health_x000D_&amp;1#&amp;"Arial Black"&amp;10&amp;K000000 OFFICIAL&amp;RCall 1800 034 280 for all enquiries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6"/>
  <sheetViews>
    <sheetView showGridLines="0" zoomScale="85" zoomScaleNormal="85" workbookViewId="0">
      <selection activeCell="F2" sqref="F2:F3 F5 A26"/>
    </sheetView>
  </sheetViews>
  <sheetFormatPr defaultColWidth="9" defaultRowHeight="14.5" x14ac:dyDescent="0.35"/>
  <cols>
    <col min="1" max="1" width="9" style="63" customWidth="1"/>
    <col min="2" max="2" width="13.9140625" style="83" customWidth="1"/>
    <col min="3" max="3" width="14" style="83" customWidth="1"/>
    <col min="4" max="4" width="14.1640625" style="83" customWidth="1"/>
    <col min="5" max="5" width="31.4140625" style="63" customWidth="1"/>
    <col min="6" max="6" width="14.4140625" style="63" customWidth="1"/>
    <col min="7" max="7" width="11.58203125" style="63" bestFit="1" customWidth="1"/>
    <col min="8" max="8" width="15.08203125" style="63" customWidth="1"/>
    <col min="9" max="16384" width="9" style="63"/>
  </cols>
  <sheetData>
    <row r="1" spans="1:13" s="54" customFormat="1" ht="58.5" customHeight="1" thickBot="1" x14ac:dyDescent="0.35">
      <c r="A1" s="50" t="s">
        <v>7</v>
      </c>
      <c r="B1" s="51" t="s">
        <v>8</v>
      </c>
      <c r="C1" s="52" t="s">
        <v>9</v>
      </c>
      <c r="D1" s="51" t="s">
        <v>10</v>
      </c>
      <c r="E1" s="50" t="s">
        <v>11</v>
      </c>
      <c r="F1" s="53"/>
      <c r="H1" s="55" t="s">
        <v>32</v>
      </c>
      <c r="I1" s="56"/>
      <c r="J1" s="56"/>
      <c r="K1" s="56"/>
      <c r="L1" s="56"/>
      <c r="M1" s="56"/>
    </row>
    <row r="2" spans="1:13" x14ac:dyDescent="0.35">
      <c r="A2" s="57">
        <v>0</v>
      </c>
      <c r="B2" s="58">
        <f>($F$2+F3)*(1+INflation)^A2</f>
        <v>0</v>
      </c>
      <c r="C2" s="59">
        <f t="shared" ref="C2:C33" si="0">B2/((100%+INTEREST)^A2)</f>
        <v>0</v>
      </c>
      <c r="D2" s="60">
        <f>SUM(C2:C103)</f>
        <v>0</v>
      </c>
      <c r="E2" s="61" t="s">
        <v>16</v>
      </c>
      <c r="F2" s="62">
        <f>0.005*('2. Revenue Cost Sheet'!C21+'2. Revenue Cost Sheet'!B22)</f>
        <v>0</v>
      </c>
    </row>
    <row r="3" spans="1:13" x14ac:dyDescent="0.35">
      <c r="A3" s="64">
        <v>1</v>
      </c>
      <c r="B3" s="65">
        <f t="shared" ref="B3:B34" si="1">($F$2+$F$3)*(1+INflation)^A3</f>
        <v>0</v>
      </c>
      <c r="C3" s="66">
        <f t="shared" si="0"/>
        <v>0</v>
      </c>
      <c r="D3" s="67">
        <f t="shared" ref="D3:D34" si="2">(D2-B2)*(100%+INTEREST)</f>
        <v>0</v>
      </c>
      <c r="E3" s="68" t="s">
        <v>34</v>
      </c>
      <c r="F3" s="69">
        <f>'1. Variable Inputs Sheet'!B14</f>
        <v>0</v>
      </c>
    </row>
    <row r="4" spans="1:13" x14ac:dyDescent="0.35">
      <c r="A4" s="64">
        <v>2</v>
      </c>
      <c r="B4" s="65">
        <f t="shared" si="1"/>
        <v>0</v>
      </c>
      <c r="C4" s="66">
        <f t="shared" si="0"/>
        <v>0</v>
      </c>
      <c r="D4" s="67">
        <f t="shared" si="2"/>
        <v>0</v>
      </c>
      <c r="E4" s="70" t="s">
        <v>15</v>
      </c>
      <c r="F4" s="71">
        <f>'1. Variable Inputs Sheet'!B10</f>
        <v>0</v>
      </c>
    </row>
    <row r="5" spans="1:13" x14ac:dyDescent="0.35">
      <c r="A5" s="64">
        <v>3</v>
      </c>
      <c r="B5" s="65">
        <f t="shared" si="1"/>
        <v>0</v>
      </c>
      <c r="C5" s="66">
        <f t="shared" si="0"/>
        <v>0</v>
      </c>
      <c r="D5" s="67">
        <f t="shared" si="2"/>
        <v>0</v>
      </c>
      <c r="E5" s="64" t="s">
        <v>14</v>
      </c>
      <c r="F5" s="71">
        <f>'1. Variable Inputs Sheet'!B11</f>
        <v>0</v>
      </c>
      <c r="H5" s="72"/>
    </row>
    <row r="6" spans="1:13" x14ac:dyDescent="0.35">
      <c r="A6" s="64">
        <v>4</v>
      </c>
      <c r="B6" s="65">
        <f t="shared" si="1"/>
        <v>0</v>
      </c>
      <c r="C6" s="66">
        <f t="shared" si="0"/>
        <v>0</v>
      </c>
      <c r="D6" s="67">
        <f t="shared" si="2"/>
        <v>0</v>
      </c>
      <c r="E6" s="73" t="s">
        <v>40</v>
      </c>
      <c r="F6" s="74">
        <f>D2</f>
        <v>0</v>
      </c>
      <c r="G6" s="72"/>
    </row>
    <row r="7" spans="1:13" x14ac:dyDescent="0.35">
      <c r="A7" s="64">
        <v>5</v>
      </c>
      <c r="B7" s="65">
        <f t="shared" si="1"/>
        <v>0</v>
      </c>
      <c r="C7" s="66">
        <f t="shared" si="0"/>
        <v>0</v>
      </c>
      <c r="D7" s="67">
        <f t="shared" si="2"/>
        <v>0</v>
      </c>
      <c r="E7" s="64" t="s">
        <v>12</v>
      </c>
      <c r="F7" s="75">
        <f>ABS(D104)</f>
        <v>0</v>
      </c>
    </row>
    <row r="8" spans="1:13" ht="15" thickBot="1" x14ac:dyDescent="0.4">
      <c r="A8" s="64">
        <v>6</v>
      </c>
      <c r="B8" s="65">
        <f t="shared" si="1"/>
        <v>0</v>
      </c>
      <c r="C8" s="66">
        <f t="shared" si="0"/>
        <v>0</v>
      </c>
      <c r="D8" s="67">
        <f t="shared" si="2"/>
        <v>0</v>
      </c>
      <c r="E8" s="76" t="s">
        <v>13</v>
      </c>
      <c r="F8" s="77">
        <f>B102</f>
        <v>0</v>
      </c>
    </row>
    <row r="9" spans="1:13" x14ac:dyDescent="0.35">
      <c r="A9" s="64">
        <v>7</v>
      </c>
      <c r="B9" s="65">
        <f t="shared" si="1"/>
        <v>0</v>
      </c>
      <c r="C9" s="66">
        <f t="shared" si="0"/>
        <v>0</v>
      </c>
      <c r="D9" s="67">
        <f t="shared" si="2"/>
        <v>0</v>
      </c>
    </row>
    <row r="10" spans="1:13" x14ac:dyDescent="0.35">
      <c r="A10" s="64">
        <v>8</v>
      </c>
      <c r="B10" s="65">
        <f t="shared" si="1"/>
        <v>0</v>
      </c>
      <c r="C10" s="66">
        <f t="shared" si="0"/>
        <v>0</v>
      </c>
      <c r="D10" s="67">
        <f t="shared" si="2"/>
        <v>0</v>
      </c>
    </row>
    <row r="11" spans="1:13" x14ac:dyDescent="0.35">
      <c r="A11" s="64">
        <v>9</v>
      </c>
      <c r="B11" s="65">
        <f t="shared" si="1"/>
        <v>0</v>
      </c>
      <c r="C11" s="66">
        <f t="shared" si="0"/>
        <v>0</v>
      </c>
      <c r="D11" s="67">
        <f t="shared" si="2"/>
        <v>0</v>
      </c>
    </row>
    <row r="12" spans="1:13" x14ac:dyDescent="0.35">
      <c r="A12" s="64">
        <v>10</v>
      </c>
      <c r="B12" s="65">
        <f t="shared" si="1"/>
        <v>0</v>
      </c>
      <c r="C12" s="66">
        <f t="shared" si="0"/>
        <v>0</v>
      </c>
      <c r="D12" s="67">
        <f t="shared" si="2"/>
        <v>0</v>
      </c>
    </row>
    <row r="13" spans="1:13" x14ac:dyDescent="0.35">
      <c r="A13" s="64">
        <v>11</v>
      </c>
      <c r="B13" s="65">
        <f t="shared" si="1"/>
        <v>0</v>
      </c>
      <c r="C13" s="66">
        <f t="shared" si="0"/>
        <v>0</v>
      </c>
      <c r="D13" s="67">
        <f t="shared" si="2"/>
        <v>0</v>
      </c>
      <c r="E13" s="84" t="s">
        <v>49</v>
      </c>
    </row>
    <row r="14" spans="1:13" x14ac:dyDescent="0.35">
      <c r="A14" s="64">
        <v>12</v>
      </c>
      <c r="B14" s="65">
        <f t="shared" si="1"/>
        <v>0</v>
      </c>
      <c r="C14" s="66">
        <f t="shared" si="0"/>
        <v>0</v>
      </c>
      <c r="D14" s="67">
        <f t="shared" si="2"/>
        <v>0</v>
      </c>
    </row>
    <row r="15" spans="1:13" x14ac:dyDescent="0.35">
      <c r="A15" s="64">
        <v>13</v>
      </c>
      <c r="B15" s="65">
        <f t="shared" si="1"/>
        <v>0</v>
      </c>
      <c r="C15" s="66">
        <f t="shared" si="0"/>
        <v>0</v>
      </c>
      <c r="D15" s="67">
        <f t="shared" si="2"/>
        <v>0</v>
      </c>
    </row>
    <row r="16" spans="1:13" x14ac:dyDescent="0.35">
      <c r="A16" s="64">
        <v>14</v>
      </c>
      <c r="B16" s="65">
        <f t="shared" si="1"/>
        <v>0</v>
      </c>
      <c r="C16" s="66">
        <f t="shared" si="0"/>
        <v>0</v>
      </c>
      <c r="D16" s="67">
        <f t="shared" si="2"/>
        <v>0</v>
      </c>
    </row>
    <row r="17" spans="1:12" x14ac:dyDescent="0.35">
      <c r="A17" s="64">
        <v>15</v>
      </c>
      <c r="B17" s="65">
        <f t="shared" si="1"/>
        <v>0</v>
      </c>
      <c r="C17" s="66">
        <f t="shared" si="0"/>
        <v>0</v>
      </c>
      <c r="D17" s="67">
        <f t="shared" si="2"/>
        <v>0</v>
      </c>
    </row>
    <row r="18" spans="1:12" x14ac:dyDescent="0.35">
      <c r="A18" s="64">
        <v>16</v>
      </c>
      <c r="B18" s="65">
        <f t="shared" si="1"/>
        <v>0</v>
      </c>
      <c r="C18" s="66">
        <f t="shared" si="0"/>
        <v>0</v>
      </c>
      <c r="D18" s="67">
        <f t="shared" si="2"/>
        <v>0</v>
      </c>
    </row>
    <row r="19" spans="1:12" x14ac:dyDescent="0.35">
      <c r="A19" s="64">
        <v>17</v>
      </c>
      <c r="B19" s="65">
        <f t="shared" si="1"/>
        <v>0</v>
      </c>
      <c r="C19" s="66">
        <f t="shared" si="0"/>
        <v>0</v>
      </c>
      <c r="D19" s="67">
        <f t="shared" si="2"/>
        <v>0</v>
      </c>
    </row>
    <row r="20" spans="1:12" x14ac:dyDescent="0.35">
      <c r="A20" s="64">
        <v>18</v>
      </c>
      <c r="B20" s="65">
        <f t="shared" si="1"/>
        <v>0</v>
      </c>
      <c r="C20" s="66">
        <f t="shared" si="0"/>
        <v>0</v>
      </c>
      <c r="D20" s="67">
        <f t="shared" si="2"/>
        <v>0</v>
      </c>
    </row>
    <row r="21" spans="1:12" x14ac:dyDescent="0.35">
      <c r="A21" s="64">
        <v>19</v>
      </c>
      <c r="B21" s="65">
        <f t="shared" si="1"/>
        <v>0</v>
      </c>
      <c r="C21" s="66">
        <f t="shared" si="0"/>
        <v>0</v>
      </c>
      <c r="D21" s="67">
        <f t="shared" si="2"/>
        <v>0</v>
      </c>
    </row>
    <row r="22" spans="1:12" x14ac:dyDescent="0.35">
      <c r="A22" s="64">
        <v>20</v>
      </c>
      <c r="B22" s="65">
        <f t="shared" si="1"/>
        <v>0</v>
      </c>
      <c r="C22" s="66">
        <f t="shared" si="0"/>
        <v>0</v>
      </c>
      <c r="D22" s="67">
        <f t="shared" si="2"/>
        <v>0</v>
      </c>
      <c r="G22" s="45"/>
      <c r="H22" s="45"/>
      <c r="I22" s="45"/>
      <c r="J22" s="45"/>
      <c r="K22" s="45"/>
      <c r="L22" s="45"/>
    </row>
    <row r="23" spans="1:12" x14ac:dyDescent="0.35">
      <c r="A23" s="64">
        <v>21</v>
      </c>
      <c r="B23" s="65">
        <f t="shared" si="1"/>
        <v>0</v>
      </c>
      <c r="C23" s="66">
        <f t="shared" si="0"/>
        <v>0</v>
      </c>
      <c r="D23" s="67">
        <f t="shared" si="2"/>
        <v>0</v>
      </c>
      <c r="G23" s="45"/>
      <c r="H23" s="45"/>
      <c r="I23" s="45"/>
      <c r="J23" s="45"/>
      <c r="K23" s="45"/>
      <c r="L23" s="45"/>
    </row>
    <row r="24" spans="1:12" x14ac:dyDescent="0.35">
      <c r="A24" s="64">
        <v>22</v>
      </c>
      <c r="B24" s="65">
        <f t="shared" si="1"/>
        <v>0</v>
      </c>
      <c r="C24" s="66">
        <f t="shared" si="0"/>
        <v>0</v>
      </c>
      <c r="D24" s="67">
        <f t="shared" si="2"/>
        <v>0</v>
      </c>
      <c r="G24" s="78"/>
      <c r="H24" s="78"/>
      <c r="I24" s="45"/>
      <c r="J24" s="45"/>
      <c r="K24" s="45"/>
      <c r="L24" s="45"/>
    </row>
    <row r="25" spans="1:12" x14ac:dyDescent="0.35">
      <c r="A25" s="64">
        <v>23</v>
      </c>
      <c r="B25" s="65">
        <f t="shared" si="1"/>
        <v>0</v>
      </c>
      <c r="C25" s="66">
        <f t="shared" si="0"/>
        <v>0</v>
      </c>
      <c r="D25" s="67">
        <f t="shared" si="2"/>
        <v>0</v>
      </c>
      <c r="G25" s="45"/>
      <c r="H25" s="45"/>
      <c r="I25" s="45"/>
      <c r="J25" s="45"/>
      <c r="K25" s="45"/>
      <c r="L25" s="45"/>
    </row>
    <row r="26" spans="1:12" x14ac:dyDescent="0.35">
      <c r="A26" s="64">
        <v>24</v>
      </c>
      <c r="B26" s="65">
        <f t="shared" si="1"/>
        <v>0</v>
      </c>
      <c r="C26" s="66">
        <f t="shared" si="0"/>
        <v>0</v>
      </c>
      <c r="D26" s="67">
        <f t="shared" si="2"/>
        <v>0</v>
      </c>
      <c r="G26" s="45"/>
      <c r="H26" s="45"/>
      <c r="I26" s="45"/>
      <c r="J26" s="45"/>
      <c r="K26" s="45"/>
      <c r="L26" s="45"/>
    </row>
    <row r="27" spans="1:12" x14ac:dyDescent="0.35">
      <c r="A27" s="64">
        <v>25</v>
      </c>
      <c r="B27" s="65">
        <f t="shared" si="1"/>
        <v>0</v>
      </c>
      <c r="C27" s="66">
        <f t="shared" si="0"/>
        <v>0</v>
      </c>
      <c r="D27" s="67">
        <f t="shared" si="2"/>
        <v>0</v>
      </c>
      <c r="G27" s="45"/>
      <c r="H27" s="45"/>
      <c r="I27" s="45"/>
      <c r="J27" s="45"/>
      <c r="K27" s="45"/>
      <c r="L27" s="45"/>
    </row>
    <row r="28" spans="1:12" x14ac:dyDescent="0.35">
      <c r="A28" s="64">
        <v>26</v>
      </c>
      <c r="B28" s="65">
        <f t="shared" si="1"/>
        <v>0</v>
      </c>
      <c r="C28" s="66">
        <f t="shared" si="0"/>
        <v>0</v>
      </c>
      <c r="D28" s="67">
        <f t="shared" si="2"/>
        <v>0</v>
      </c>
    </row>
    <row r="29" spans="1:12" x14ac:dyDescent="0.35">
      <c r="A29" s="64">
        <v>27</v>
      </c>
      <c r="B29" s="65">
        <f t="shared" si="1"/>
        <v>0</v>
      </c>
      <c r="C29" s="66">
        <f t="shared" si="0"/>
        <v>0</v>
      </c>
      <c r="D29" s="67">
        <f t="shared" si="2"/>
        <v>0</v>
      </c>
    </row>
    <row r="30" spans="1:12" x14ac:dyDescent="0.35">
      <c r="A30" s="64">
        <v>28</v>
      </c>
      <c r="B30" s="65">
        <f t="shared" si="1"/>
        <v>0</v>
      </c>
      <c r="C30" s="66">
        <f t="shared" si="0"/>
        <v>0</v>
      </c>
      <c r="D30" s="67">
        <f t="shared" si="2"/>
        <v>0</v>
      </c>
    </row>
    <row r="31" spans="1:12" x14ac:dyDescent="0.35">
      <c r="A31" s="64">
        <v>29</v>
      </c>
      <c r="B31" s="65">
        <f t="shared" si="1"/>
        <v>0</v>
      </c>
      <c r="C31" s="66">
        <f t="shared" si="0"/>
        <v>0</v>
      </c>
      <c r="D31" s="67">
        <f t="shared" si="2"/>
        <v>0</v>
      </c>
    </row>
    <row r="32" spans="1:12" x14ac:dyDescent="0.35">
      <c r="A32" s="64">
        <v>30</v>
      </c>
      <c r="B32" s="65">
        <f t="shared" si="1"/>
        <v>0</v>
      </c>
      <c r="C32" s="66">
        <f t="shared" si="0"/>
        <v>0</v>
      </c>
      <c r="D32" s="67">
        <f t="shared" si="2"/>
        <v>0</v>
      </c>
    </row>
    <row r="33" spans="1:4" x14ac:dyDescent="0.35">
      <c r="A33" s="64">
        <v>31</v>
      </c>
      <c r="B33" s="65">
        <f t="shared" si="1"/>
        <v>0</v>
      </c>
      <c r="C33" s="66">
        <f t="shared" si="0"/>
        <v>0</v>
      </c>
      <c r="D33" s="67">
        <f t="shared" si="2"/>
        <v>0</v>
      </c>
    </row>
    <row r="34" spans="1:4" x14ac:dyDescent="0.35">
      <c r="A34" s="64">
        <v>32</v>
      </c>
      <c r="B34" s="65">
        <f t="shared" si="1"/>
        <v>0</v>
      </c>
      <c r="C34" s="66">
        <f t="shared" ref="C34:C65" si="3">B34/((100%+INTEREST)^A34)</f>
        <v>0</v>
      </c>
      <c r="D34" s="67">
        <f t="shared" si="2"/>
        <v>0</v>
      </c>
    </row>
    <row r="35" spans="1:4" x14ac:dyDescent="0.35">
      <c r="A35" s="64">
        <v>33</v>
      </c>
      <c r="B35" s="65">
        <f t="shared" ref="B35:B66" si="4">($F$2+$F$3)*(1+INflation)^A35</f>
        <v>0</v>
      </c>
      <c r="C35" s="66">
        <f t="shared" si="3"/>
        <v>0</v>
      </c>
      <c r="D35" s="67">
        <f t="shared" ref="D35:D66" si="5">(D34-B34)*(100%+INTEREST)</f>
        <v>0</v>
      </c>
    </row>
    <row r="36" spans="1:4" x14ac:dyDescent="0.35">
      <c r="A36" s="64">
        <v>34</v>
      </c>
      <c r="B36" s="65">
        <f t="shared" si="4"/>
        <v>0</v>
      </c>
      <c r="C36" s="66">
        <f t="shared" si="3"/>
        <v>0</v>
      </c>
      <c r="D36" s="67">
        <f t="shared" si="5"/>
        <v>0</v>
      </c>
    </row>
    <row r="37" spans="1:4" x14ac:dyDescent="0.35">
      <c r="A37" s="64">
        <v>35</v>
      </c>
      <c r="B37" s="65">
        <f t="shared" si="4"/>
        <v>0</v>
      </c>
      <c r="C37" s="66">
        <f t="shared" si="3"/>
        <v>0</v>
      </c>
      <c r="D37" s="67">
        <f t="shared" si="5"/>
        <v>0</v>
      </c>
    </row>
    <row r="38" spans="1:4" x14ac:dyDescent="0.35">
      <c r="A38" s="64">
        <v>36</v>
      </c>
      <c r="B38" s="65">
        <f t="shared" si="4"/>
        <v>0</v>
      </c>
      <c r="C38" s="66">
        <f t="shared" si="3"/>
        <v>0</v>
      </c>
      <c r="D38" s="67">
        <f t="shared" si="5"/>
        <v>0</v>
      </c>
    </row>
    <row r="39" spans="1:4" x14ac:dyDescent="0.35">
      <c r="A39" s="64">
        <v>37</v>
      </c>
      <c r="B39" s="65">
        <f t="shared" si="4"/>
        <v>0</v>
      </c>
      <c r="C39" s="66">
        <f t="shared" si="3"/>
        <v>0</v>
      </c>
      <c r="D39" s="67">
        <f t="shared" si="5"/>
        <v>0</v>
      </c>
    </row>
    <row r="40" spans="1:4" x14ac:dyDescent="0.35">
      <c r="A40" s="64">
        <v>38</v>
      </c>
      <c r="B40" s="65">
        <f t="shared" si="4"/>
        <v>0</v>
      </c>
      <c r="C40" s="66">
        <f t="shared" si="3"/>
        <v>0</v>
      </c>
      <c r="D40" s="67">
        <f t="shared" si="5"/>
        <v>0</v>
      </c>
    </row>
    <row r="41" spans="1:4" x14ac:dyDescent="0.35">
      <c r="A41" s="64">
        <v>39</v>
      </c>
      <c r="B41" s="65">
        <f t="shared" si="4"/>
        <v>0</v>
      </c>
      <c r="C41" s="66">
        <f t="shared" si="3"/>
        <v>0</v>
      </c>
      <c r="D41" s="67">
        <f t="shared" si="5"/>
        <v>0</v>
      </c>
    </row>
    <row r="42" spans="1:4" x14ac:dyDescent="0.35">
      <c r="A42" s="64">
        <v>40</v>
      </c>
      <c r="B42" s="65">
        <f t="shared" si="4"/>
        <v>0</v>
      </c>
      <c r="C42" s="66">
        <f t="shared" si="3"/>
        <v>0</v>
      </c>
      <c r="D42" s="67">
        <f t="shared" si="5"/>
        <v>0</v>
      </c>
    </row>
    <row r="43" spans="1:4" x14ac:dyDescent="0.35">
      <c r="A43" s="64">
        <v>41</v>
      </c>
      <c r="B43" s="65">
        <f t="shared" si="4"/>
        <v>0</v>
      </c>
      <c r="C43" s="66">
        <f t="shared" si="3"/>
        <v>0</v>
      </c>
      <c r="D43" s="67">
        <f t="shared" si="5"/>
        <v>0</v>
      </c>
    </row>
    <row r="44" spans="1:4" x14ac:dyDescent="0.35">
      <c r="A44" s="64">
        <v>42</v>
      </c>
      <c r="B44" s="65">
        <f t="shared" si="4"/>
        <v>0</v>
      </c>
      <c r="C44" s="66">
        <f t="shared" si="3"/>
        <v>0</v>
      </c>
      <c r="D44" s="67">
        <f t="shared" si="5"/>
        <v>0</v>
      </c>
    </row>
    <row r="45" spans="1:4" x14ac:dyDescent="0.35">
      <c r="A45" s="64">
        <v>43</v>
      </c>
      <c r="B45" s="65">
        <f t="shared" si="4"/>
        <v>0</v>
      </c>
      <c r="C45" s="66">
        <f t="shared" si="3"/>
        <v>0</v>
      </c>
      <c r="D45" s="67">
        <f t="shared" si="5"/>
        <v>0</v>
      </c>
    </row>
    <row r="46" spans="1:4" x14ac:dyDescent="0.35">
      <c r="A46" s="64">
        <v>44</v>
      </c>
      <c r="B46" s="65">
        <f t="shared" si="4"/>
        <v>0</v>
      </c>
      <c r="C46" s="66">
        <f t="shared" si="3"/>
        <v>0</v>
      </c>
      <c r="D46" s="67">
        <f t="shared" si="5"/>
        <v>0</v>
      </c>
    </row>
    <row r="47" spans="1:4" x14ac:dyDescent="0.35">
      <c r="A47" s="64">
        <v>45</v>
      </c>
      <c r="B47" s="65">
        <f t="shared" si="4"/>
        <v>0</v>
      </c>
      <c r="C47" s="66">
        <f t="shared" si="3"/>
        <v>0</v>
      </c>
      <c r="D47" s="67">
        <f t="shared" si="5"/>
        <v>0</v>
      </c>
    </row>
    <row r="48" spans="1:4" x14ac:dyDescent="0.35">
      <c r="A48" s="64">
        <v>46</v>
      </c>
      <c r="B48" s="65">
        <f t="shared" si="4"/>
        <v>0</v>
      </c>
      <c r="C48" s="66">
        <f t="shared" si="3"/>
        <v>0</v>
      </c>
      <c r="D48" s="67">
        <f t="shared" si="5"/>
        <v>0</v>
      </c>
    </row>
    <row r="49" spans="1:4" x14ac:dyDescent="0.35">
      <c r="A49" s="64">
        <v>47</v>
      </c>
      <c r="B49" s="65">
        <f t="shared" si="4"/>
        <v>0</v>
      </c>
      <c r="C49" s="66">
        <f t="shared" si="3"/>
        <v>0</v>
      </c>
      <c r="D49" s="67">
        <f t="shared" si="5"/>
        <v>0</v>
      </c>
    </row>
    <row r="50" spans="1:4" x14ac:dyDescent="0.35">
      <c r="A50" s="64">
        <v>48</v>
      </c>
      <c r="B50" s="65">
        <f t="shared" si="4"/>
        <v>0</v>
      </c>
      <c r="C50" s="66">
        <f t="shared" si="3"/>
        <v>0</v>
      </c>
      <c r="D50" s="67">
        <f t="shared" si="5"/>
        <v>0</v>
      </c>
    </row>
    <row r="51" spans="1:4" x14ac:dyDescent="0.35">
      <c r="A51" s="64">
        <v>49</v>
      </c>
      <c r="B51" s="65">
        <f t="shared" si="4"/>
        <v>0</v>
      </c>
      <c r="C51" s="66">
        <f t="shared" si="3"/>
        <v>0</v>
      </c>
      <c r="D51" s="67">
        <f t="shared" si="5"/>
        <v>0</v>
      </c>
    </row>
    <row r="52" spans="1:4" x14ac:dyDescent="0.35">
      <c r="A52" s="64">
        <v>50</v>
      </c>
      <c r="B52" s="65">
        <f t="shared" si="4"/>
        <v>0</v>
      </c>
      <c r="C52" s="66">
        <f t="shared" si="3"/>
        <v>0</v>
      </c>
      <c r="D52" s="67">
        <f t="shared" si="5"/>
        <v>0</v>
      </c>
    </row>
    <row r="53" spans="1:4" x14ac:dyDescent="0.35">
      <c r="A53" s="64">
        <v>51</v>
      </c>
      <c r="B53" s="65">
        <f t="shared" si="4"/>
        <v>0</v>
      </c>
      <c r="C53" s="66">
        <f t="shared" si="3"/>
        <v>0</v>
      </c>
      <c r="D53" s="67">
        <f t="shared" si="5"/>
        <v>0</v>
      </c>
    </row>
    <row r="54" spans="1:4" x14ac:dyDescent="0.35">
      <c r="A54" s="64">
        <v>52</v>
      </c>
      <c r="B54" s="65">
        <f t="shared" si="4"/>
        <v>0</v>
      </c>
      <c r="C54" s="66">
        <f t="shared" si="3"/>
        <v>0</v>
      </c>
      <c r="D54" s="67">
        <f t="shared" si="5"/>
        <v>0</v>
      </c>
    </row>
    <row r="55" spans="1:4" x14ac:dyDescent="0.35">
      <c r="A55" s="64">
        <v>53</v>
      </c>
      <c r="B55" s="65">
        <f t="shared" si="4"/>
        <v>0</v>
      </c>
      <c r="C55" s="66">
        <f t="shared" si="3"/>
        <v>0</v>
      </c>
      <c r="D55" s="67">
        <f t="shared" si="5"/>
        <v>0</v>
      </c>
    </row>
    <row r="56" spans="1:4" x14ac:dyDescent="0.35">
      <c r="A56" s="64">
        <v>54</v>
      </c>
      <c r="B56" s="65">
        <f t="shared" si="4"/>
        <v>0</v>
      </c>
      <c r="C56" s="66">
        <f t="shared" si="3"/>
        <v>0</v>
      </c>
      <c r="D56" s="67">
        <f t="shared" si="5"/>
        <v>0</v>
      </c>
    </row>
    <row r="57" spans="1:4" x14ac:dyDescent="0.35">
      <c r="A57" s="64">
        <v>55</v>
      </c>
      <c r="B57" s="65">
        <f t="shared" si="4"/>
        <v>0</v>
      </c>
      <c r="C57" s="66">
        <f t="shared" si="3"/>
        <v>0</v>
      </c>
      <c r="D57" s="67">
        <f t="shared" si="5"/>
        <v>0</v>
      </c>
    </row>
    <row r="58" spans="1:4" x14ac:dyDescent="0.35">
      <c r="A58" s="64">
        <v>56</v>
      </c>
      <c r="B58" s="65">
        <f t="shared" si="4"/>
        <v>0</v>
      </c>
      <c r="C58" s="66">
        <f t="shared" si="3"/>
        <v>0</v>
      </c>
      <c r="D58" s="67">
        <f t="shared" si="5"/>
        <v>0</v>
      </c>
    </row>
    <row r="59" spans="1:4" x14ac:dyDescent="0.35">
      <c r="A59" s="64">
        <v>57</v>
      </c>
      <c r="B59" s="65">
        <f t="shared" si="4"/>
        <v>0</v>
      </c>
      <c r="C59" s="66">
        <f t="shared" si="3"/>
        <v>0</v>
      </c>
      <c r="D59" s="67">
        <f t="shared" si="5"/>
        <v>0</v>
      </c>
    </row>
    <row r="60" spans="1:4" x14ac:dyDescent="0.35">
      <c r="A60" s="64">
        <v>58</v>
      </c>
      <c r="B60" s="65">
        <f t="shared" si="4"/>
        <v>0</v>
      </c>
      <c r="C60" s="66">
        <f t="shared" si="3"/>
        <v>0</v>
      </c>
      <c r="D60" s="67">
        <f t="shared" si="5"/>
        <v>0</v>
      </c>
    </row>
    <row r="61" spans="1:4" x14ac:dyDescent="0.35">
      <c r="A61" s="64">
        <v>59</v>
      </c>
      <c r="B61" s="65">
        <f t="shared" si="4"/>
        <v>0</v>
      </c>
      <c r="C61" s="66">
        <f t="shared" si="3"/>
        <v>0</v>
      </c>
      <c r="D61" s="67">
        <f t="shared" si="5"/>
        <v>0</v>
      </c>
    </row>
    <row r="62" spans="1:4" x14ac:dyDescent="0.35">
      <c r="A62" s="64">
        <v>60</v>
      </c>
      <c r="B62" s="65">
        <f t="shared" si="4"/>
        <v>0</v>
      </c>
      <c r="C62" s="66">
        <f t="shared" si="3"/>
        <v>0</v>
      </c>
      <c r="D62" s="67">
        <f t="shared" si="5"/>
        <v>0</v>
      </c>
    </row>
    <row r="63" spans="1:4" x14ac:dyDescent="0.35">
      <c r="A63" s="64">
        <v>61</v>
      </c>
      <c r="B63" s="65">
        <f t="shared" si="4"/>
        <v>0</v>
      </c>
      <c r="C63" s="66">
        <f t="shared" si="3"/>
        <v>0</v>
      </c>
      <c r="D63" s="67">
        <f t="shared" si="5"/>
        <v>0</v>
      </c>
    </row>
    <row r="64" spans="1:4" x14ac:dyDescent="0.35">
      <c r="A64" s="64">
        <v>62</v>
      </c>
      <c r="B64" s="65">
        <f t="shared" si="4"/>
        <v>0</v>
      </c>
      <c r="C64" s="66">
        <f t="shared" si="3"/>
        <v>0</v>
      </c>
      <c r="D64" s="67">
        <f t="shared" si="5"/>
        <v>0</v>
      </c>
    </row>
    <row r="65" spans="1:4" x14ac:dyDescent="0.35">
      <c r="A65" s="64">
        <v>63</v>
      </c>
      <c r="B65" s="65">
        <f t="shared" si="4"/>
        <v>0</v>
      </c>
      <c r="C65" s="66">
        <f t="shared" si="3"/>
        <v>0</v>
      </c>
      <c r="D65" s="67">
        <f t="shared" si="5"/>
        <v>0</v>
      </c>
    </row>
    <row r="66" spans="1:4" x14ac:dyDescent="0.35">
      <c r="A66" s="64">
        <v>64</v>
      </c>
      <c r="B66" s="65">
        <f t="shared" si="4"/>
        <v>0</v>
      </c>
      <c r="C66" s="66">
        <f t="shared" ref="C66:C97" si="6">B66/((100%+INTEREST)^A66)</f>
        <v>0</v>
      </c>
      <c r="D66" s="67">
        <f t="shared" si="5"/>
        <v>0</v>
      </c>
    </row>
    <row r="67" spans="1:4" x14ac:dyDescent="0.35">
      <c r="A67" s="64">
        <v>65</v>
      </c>
      <c r="B67" s="65">
        <f t="shared" ref="B67:B98" si="7">($F$2+$F$3)*(1+INflation)^A67</f>
        <v>0</v>
      </c>
      <c r="C67" s="66">
        <f t="shared" si="6"/>
        <v>0</v>
      </c>
      <c r="D67" s="67">
        <f t="shared" ref="D67:D102" si="8">(D66-B66)*(100%+INTEREST)</f>
        <v>0</v>
      </c>
    </row>
    <row r="68" spans="1:4" x14ac:dyDescent="0.35">
      <c r="A68" s="64">
        <v>66</v>
      </c>
      <c r="B68" s="65">
        <f t="shared" si="7"/>
        <v>0</v>
      </c>
      <c r="C68" s="66">
        <f t="shared" si="6"/>
        <v>0</v>
      </c>
      <c r="D68" s="67">
        <f t="shared" si="8"/>
        <v>0</v>
      </c>
    </row>
    <row r="69" spans="1:4" x14ac:dyDescent="0.35">
      <c r="A69" s="64">
        <v>67</v>
      </c>
      <c r="B69" s="65">
        <f t="shared" si="7"/>
        <v>0</v>
      </c>
      <c r="C69" s="66">
        <f t="shared" si="6"/>
        <v>0</v>
      </c>
      <c r="D69" s="67">
        <f t="shared" si="8"/>
        <v>0</v>
      </c>
    </row>
    <row r="70" spans="1:4" x14ac:dyDescent="0.35">
      <c r="A70" s="64">
        <v>68</v>
      </c>
      <c r="B70" s="65">
        <f t="shared" si="7"/>
        <v>0</v>
      </c>
      <c r="C70" s="66">
        <f t="shared" si="6"/>
        <v>0</v>
      </c>
      <c r="D70" s="67">
        <f t="shared" si="8"/>
        <v>0</v>
      </c>
    </row>
    <row r="71" spans="1:4" x14ac:dyDescent="0.35">
      <c r="A71" s="64">
        <v>69</v>
      </c>
      <c r="B71" s="65">
        <f t="shared" si="7"/>
        <v>0</v>
      </c>
      <c r="C71" s="66">
        <f t="shared" si="6"/>
        <v>0</v>
      </c>
      <c r="D71" s="67">
        <f t="shared" si="8"/>
        <v>0</v>
      </c>
    </row>
    <row r="72" spans="1:4" x14ac:dyDescent="0.35">
      <c r="A72" s="64">
        <v>70</v>
      </c>
      <c r="B72" s="65">
        <f t="shared" si="7"/>
        <v>0</v>
      </c>
      <c r="C72" s="66">
        <f t="shared" si="6"/>
        <v>0</v>
      </c>
      <c r="D72" s="67">
        <f t="shared" si="8"/>
        <v>0</v>
      </c>
    </row>
    <row r="73" spans="1:4" x14ac:dyDescent="0.35">
      <c r="A73" s="64">
        <v>71</v>
      </c>
      <c r="B73" s="65">
        <f t="shared" si="7"/>
        <v>0</v>
      </c>
      <c r="C73" s="66">
        <f t="shared" si="6"/>
        <v>0</v>
      </c>
      <c r="D73" s="67">
        <f t="shared" si="8"/>
        <v>0</v>
      </c>
    </row>
    <row r="74" spans="1:4" x14ac:dyDescent="0.35">
      <c r="A74" s="64">
        <v>72</v>
      </c>
      <c r="B74" s="65">
        <f t="shared" si="7"/>
        <v>0</v>
      </c>
      <c r="C74" s="66">
        <f t="shared" si="6"/>
        <v>0</v>
      </c>
      <c r="D74" s="67">
        <f t="shared" si="8"/>
        <v>0</v>
      </c>
    </row>
    <row r="75" spans="1:4" x14ac:dyDescent="0.35">
      <c r="A75" s="64">
        <v>73</v>
      </c>
      <c r="B75" s="65">
        <f t="shared" si="7"/>
        <v>0</v>
      </c>
      <c r="C75" s="66">
        <f t="shared" si="6"/>
        <v>0</v>
      </c>
      <c r="D75" s="67">
        <f t="shared" si="8"/>
        <v>0</v>
      </c>
    </row>
    <row r="76" spans="1:4" x14ac:dyDescent="0.35">
      <c r="A76" s="64">
        <v>74</v>
      </c>
      <c r="B76" s="65">
        <f t="shared" si="7"/>
        <v>0</v>
      </c>
      <c r="C76" s="66">
        <f t="shared" si="6"/>
        <v>0</v>
      </c>
      <c r="D76" s="67">
        <f t="shared" si="8"/>
        <v>0</v>
      </c>
    </row>
    <row r="77" spans="1:4" x14ac:dyDescent="0.35">
      <c r="A77" s="64">
        <v>75</v>
      </c>
      <c r="B77" s="65">
        <f t="shared" si="7"/>
        <v>0</v>
      </c>
      <c r="C77" s="66">
        <f t="shared" si="6"/>
        <v>0</v>
      </c>
      <c r="D77" s="67">
        <f t="shared" si="8"/>
        <v>0</v>
      </c>
    </row>
    <row r="78" spans="1:4" x14ac:dyDescent="0.35">
      <c r="A78" s="64">
        <v>76</v>
      </c>
      <c r="B78" s="65">
        <f t="shared" si="7"/>
        <v>0</v>
      </c>
      <c r="C78" s="66">
        <f t="shared" si="6"/>
        <v>0</v>
      </c>
      <c r="D78" s="67">
        <f t="shared" si="8"/>
        <v>0</v>
      </c>
    </row>
    <row r="79" spans="1:4" x14ac:dyDescent="0.35">
      <c r="A79" s="64">
        <v>77</v>
      </c>
      <c r="B79" s="65">
        <f t="shared" si="7"/>
        <v>0</v>
      </c>
      <c r="C79" s="66">
        <f t="shared" si="6"/>
        <v>0</v>
      </c>
      <c r="D79" s="67">
        <f t="shared" si="8"/>
        <v>0</v>
      </c>
    </row>
    <row r="80" spans="1:4" x14ac:dyDescent="0.35">
      <c r="A80" s="64">
        <v>78</v>
      </c>
      <c r="B80" s="65">
        <f t="shared" si="7"/>
        <v>0</v>
      </c>
      <c r="C80" s="66">
        <f t="shared" si="6"/>
        <v>0</v>
      </c>
      <c r="D80" s="67">
        <f t="shared" si="8"/>
        <v>0</v>
      </c>
    </row>
    <row r="81" spans="1:4" x14ac:dyDescent="0.35">
      <c r="A81" s="64">
        <v>79</v>
      </c>
      <c r="B81" s="65">
        <f t="shared" si="7"/>
        <v>0</v>
      </c>
      <c r="C81" s="66">
        <f t="shared" si="6"/>
        <v>0</v>
      </c>
      <c r="D81" s="67">
        <f t="shared" si="8"/>
        <v>0</v>
      </c>
    </row>
    <row r="82" spans="1:4" x14ac:dyDescent="0.35">
      <c r="A82" s="64">
        <v>80</v>
      </c>
      <c r="B82" s="65">
        <f t="shared" si="7"/>
        <v>0</v>
      </c>
      <c r="C82" s="66">
        <f t="shared" si="6"/>
        <v>0</v>
      </c>
      <c r="D82" s="67">
        <f t="shared" si="8"/>
        <v>0</v>
      </c>
    </row>
    <row r="83" spans="1:4" x14ac:dyDescent="0.35">
      <c r="A83" s="64">
        <v>81</v>
      </c>
      <c r="B83" s="65">
        <f t="shared" si="7"/>
        <v>0</v>
      </c>
      <c r="C83" s="66">
        <f t="shared" si="6"/>
        <v>0</v>
      </c>
      <c r="D83" s="67">
        <f t="shared" si="8"/>
        <v>0</v>
      </c>
    </row>
    <row r="84" spans="1:4" x14ac:dyDescent="0.35">
      <c r="A84" s="64">
        <v>82</v>
      </c>
      <c r="B84" s="65">
        <f t="shared" si="7"/>
        <v>0</v>
      </c>
      <c r="C84" s="66">
        <f t="shared" si="6"/>
        <v>0</v>
      </c>
      <c r="D84" s="67">
        <f t="shared" si="8"/>
        <v>0</v>
      </c>
    </row>
    <row r="85" spans="1:4" x14ac:dyDescent="0.35">
      <c r="A85" s="64">
        <v>83</v>
      </c>
      <c r="B85" s="65">
        <f t="shared" si="7"/>
        <v>0</v>
      </c>
      <c r="C85" s="66">
        <f t="shared" si="6"/>
        <v>0</v>
      </c>
      <c r="D85" s="67">
        <f t="shared" si="8"/>
        <v>0</v>
      </c>
    </row>
    <row r="86" spans="1:4" x14ac:dyDescent="0.35">
      <c r="A86" s="64">
        <v>84</v>
      </c>
      <c r="B86" s="65">
        <f t="shared" si="7"/>
        <v>0</v>
      </c>
      <c r="C86" s="66">
        <f t="shared" si="6"/>
        <v>0</v>
      </c>
      <c r="D86" s="67">
        <f t="shared" si="8"/>
        <v>0</v>
      </c>
    </row>
    <row r="87" spans="1:4" x14ac:dyDescent="0.35">
      <c r="A87" s="64">
        <v>85</v>
      </c>
      <c r="B87" s="65">
        <f t="shared" si="7"/>
        <v>0</v>
      </c>
      <c r="C87" s="66">
        <f t="shared" si="6"/>
        <v>0</v>
      </c>
      <c r="D87" s="67">
        <f t="shared" si="8"/>
        <v>0</v>
      </c>
    </row>
    <row r="88" spans="1:4" x14ac:dyDescent="0.35">
      <c r="A88" s="64">
        <v>86</v>
      </c>
      <c r="B88" s="65">
        <f t="shared" si="7"/>
        <v>0</v>
      </c>
      <c r="C88" s="66">
        <f t="shared" si="6"/>
        <v>0</v>
      </c>
      <c r="D88" s="67">
        <f t="shared" si="8"/>
        <v>0</v>
      </c>
    </row>
    <row r="89" spans="1:4" x14ac:dyDescent="0.35">
      <c r="A89" s="64">
        <v>87</v>
      </c>
      <c r="B89" s="65">
        <f t="shared" si="7"/>
        <v>0</v>
      </c>
      <c r="C89" s="66">
        <f t="shared" si="6"/>
        <v>0</v>
      </c>
      <c r="D89" s="67">
        <f t="shared" si="8"/>
        <v>0</v>
      </c>
    </row>
    <row r="90" spans="1:4" x14ac:dyDescent="0.35">
      <c r="A90" s="64">
        <v>88</v>
      </c>
      <c r="B90" s="65">
        <f t="shared" si="7"/>
        <v>0</v>
      </c>
      <c r="C90" s="66">
        <f t="shared" si="6"/>
        <v>0</v>
      </c>
      <c r="D90" s="67">
        <f t="shared" si="8"/>
        <v>0</v>
      </c>
    </row>
    <row r="91" spans="1:4" x14ac:dyDescent="0.35">
      <c r="A91" s="64">
        <v>89</v>
      </c>
      <c r="B91" s="65">
        <f t="shared" si="7"/>
        <v>0</v>
      </c>
      <c r="C91" s="66">
        <f t="shared" si="6"/>
        <v>0</v>
      </c>
      <c r="D91" s="67">
        <f t="shared" si="8"/>
        <v>0</v>
      </c>
    </row>
    <row r="92" spans="1:4" x14ac:dyDescent="0.35">
      <c r="A92" s="64">
        <v>90</v>
      </c>
      <c r="B92" s="65">
        <f t="shared" si="7"/>
        <v>0</v>
      </c>
      <c r="C92" s="66">
        <f t="shared" si="6"/>
        <v>0</v>
      </c>
      <c r="D92" s="67">
        <f t="shared" si="8"/>
        <v>0</v>
      </c>
    </row>
    <row r="93" spans="1:4" x14ac:dyDescent="0.35">
      <c r="A93" s="64">
        <v>91</v>
      </c>
      <c r="B93" s="65">
        <f t="shared" si="7"/>
        <v>0</v>
      </c>
      <c r="C93" s="66">
        <f t="shared" si="6"/>
        <v>0</v>
      </c>
      <c r="D93" s="67">
        <f t="shared" si="8"/>
        <v>0</v>
      </c>
    </row>
    <row r="94" spans="1:4" x14ac:dyDescent="0.35">
      <c r="A94" s="64">
        <v>92</v>
      </c>
      <c r="B94" s="65">
        <f t="shared" si="7"/>
        <v>0</v>
      </c>
      <c r="C94" s="66">
        <f t="shared" si="6"/>
        <v>0</v>
      </c>
      <c r="D94" s="67">
        <f t="shared" si="8"/>
        <v>0</v>
      </c>
    </row>
    <row r="95" spans="1:4" x14ac:dyDescent="0.35">
      <c r="A95" s="64">
        <v>93</v>
      </c>
      <c r="B95" s="65">
        <f t="shared" si="7"/>
        <v>0</v>
      </c>
      <c r="C95" s="66">
        <f t="shared" si="6"/>
        <v>0</v>
      </c>
      <c r="D95" s="67">
        <f t="shared" si="8"/>
        <v>0</v>
      </c>
    </row>
    <row r="96" spans="1:4" x14ac:dyDescent="0.35">
      <c r="A96" s="64">
        <v>94</v>
      </c>
      <c r="B96" s="65">
        <f t="shared" si="7"/>
        <v>0</v>
      </c>
      <c r="C96" s="66">
        <f t="shared" si="6"/>
        <v>0</v>
      </c>
      <c r="D96" s="67">
        <f t="shared" si="8"/>
        <v>0</v>
      </c>
    </row>
    <row r="97" spans="1:4" x14ac:dyDescent="0.35">
      <c r="A97" s="64">
        <v>95</v>
      </c>
      <c r="B97" s="65">
        <f t="shared" si="7"/>
        <v>0</v>
      </c>
      <c r="C97" s="66">
        <f t="shared" si="6"/>
        <v>0</v>
      </c>
      <c r="D97" s="67">
        <f t="shared" si="8"/>
        <v>0</v>
      </c>
    </row>
    <row r="98" spans="1:4" x14ac:dyDescent="0.35">
      <c r="A98" s="64">
        <v>96</v>
      </c>
      <c r="B98" s="65">
        <f t="shared" si="7"/>
        <v>0</v>
      </c>
      <c r="C98" s="66">
        <f t="shared" ref="C98:C103" si="9">B98/((100%+INTEREST)^A98)</f>
        <v>0</v>
      </c>
      <c r="D98" s="67">
        <f t="shared" si="8"/>
        <v>0</v>
      </c>
    </row>
    <row r="99" spans="1:4" x14ac:dyDescent="0.35">
      <c r="A99" s="64">
        <v>97</v>
      </c>
      <c r="B99" s="65">
        <f>($F$2+$F$3)*(1+INflation)^A99</f>
        <v>0</v>
      </c>
      <c r="C99" s="66">
        <f t="shared" si="9"/>
        <v>0</v>
      </c>
      <c r="D99" s="67">
        <f t="shared" si="8"/>
        <v>0</v>
      </c>
    </row>
    <row r="100" spans="1:4" x14ac:dyDescent="0.35">
      <c r="A100" s="64">
        <v>98</v>
      </c>
      <c r="B100" s="65">
        <f>($F$2+$F$3)*(1+INflation)^A100</f>
        <v>0</v>
      </c>
      <c r="C100" s="66">
        <f t="shared" si="9"/>
        <v>0</v>
      </c>
      <c r="D100" s="67">
        <f t="shared" si="8"/>
        <v>0</v>
      </c>
    </row>
    <row r="101" spans="1:4" x14ac:dyDescent="0.35">
      <c r="A101" s="64">
        <v>99</v>
      </c>
      <c r="B101" s="65">
        <f>($F$2+$F$3)*(1+INflation)^A101</f>
        <v>0</v>
      </c>
      <c r="C101" s="66">
        <f t="shared" si="9"/>
        <v>0</v>
      </c>
      <c r="D101" s="67">
        <f t="shared" si="8"/>
        <v>0</v>
      </c>
    </row>
    <row r="102" spans="1:4" x14ac:dyDescent="0.35">
      <c r="A102" s="64">
        <v>100</v>
      </c>
      <c r="B102" s="65">
        <f>($F$2+$F$3)*(1+INflation)^A102</f>
        <v>0</v>
      </c>
      <c r="C102" s="66">
        <f t="shared" si="9"/>
        <v>0</v>
      </c>
      <c r="D102" s="67">
        <f t="shared" si="8"/>
        <v>0</v>
      </c>
    </row>
    <row r="103" spans="1:4" x14ac:dyDescent="0.35">
      <c r="A103" s="64">
        <v>101</v>
      </c>
      <c r="B103" s="65">
        <f>($F$2+$F$3)*(1+INflation)^A103</f>
        <v>0</v>
      </c>
      <c r="C103" s="66">
        <f t="shared" si="9"/>
        <v>0</v>
      </c>
      <c r="D103" s="67">
        <f>(D102-B102)*(100%+INTEREST)</f>
        <v>0</v>
      </c>
    </row>
    <row r="104" spans="1:4" ht="15" thickBot="1" x14ac:dyDescent="0.4">
      <c r="A104" s="79">
        <v>102</v>
      </c>
      <c r="B104" s="80"/>
      <c r="C104" s="81"/>
      <c r="D104" s="82">
        <f>(D103-B103)*(100%+INTEREST)</f>
        <v>0</v>
      </c>
    </row>
    <row r="112" spans="1:4" x14ac:dyDescent="0.35">
      <c r="B112" s="65"/>
      <c r="C112" s="65"/>
      <c r="D112" s="65"/>
    </row>
    <row r="113" spans="2:4" x14ac:dyDescent="0.35">
      <c r="B113" s="65"/>
      <c r="C113" s="65"/>
      <c r="D113" s="65"/>
    </row>
    <row r="114" spans="2:4" x14ac:dyDescent="0.35">
      <c r="B114" s="65"/>
      <c r="C114" s="65"/>
      <c r="D114" s="65"/>
    </row>
    <row r="115" spans="2:4" x14ac:dyDescent="0.35">
      <c r="B115" s="65"/>
      <c r="C115" s="65"/>
      <c r="D115" s="65"/>
    </row>
    <row r="116" spans="2:4" x14ac:dyDescent="0.35">
      <c r="B116" s="65"/>
      <c r="C116" s="65"/>
      <c r="D116" s="65"/>
    </row>
  </sheetData>
  <sheetProtection sheet="1"/>
  <protectedRanges>
    <protectedRange sqref="F2:F5" name="Range1"/>
  </protectedRanges>
  <phoneticPr fontId="21" type="noConversion"/>
  <pageMargins left="0.7" right="0.7" top="0.75" bottom="0.75" header="0.3" footer="0.3"/>
  <pageSetup paperSize="9" orientation="portrait" r:id="rId1"/>
  <headerFooter>
    <oddFooter>&amp;C_x000D_&amp;1#&amp;"Arial Black"&amp;10&amp;K000000 OFFICIAL</oddFooter>
  </headerFooter>
  <drawing r:id="rId2"/>
  <legacyDrawing r:id="rId3"/>
  <oleObjects>
    <mc:AlternateContent xmlns:mc="http://schemas.openxmlformats.org/markup-compatibility/2006">
      <mc:Choice Requires="x14">
        <oleObject progId="Equation.3" shapeId="1156" r:id="rId4">
          <objectPr defaultSize="0" autoPict="0" r:id="rId5">
            <anchor moveWithCells="1">
              <from>
                <xdr:col>4</xdr:col>
                <xdr:colOff>152400</xdr:colOff>
                <xdr:row>13</xdr:row>
                <xdr:rowOff>101600</xdr:rowOff>
              </from>
              <to>
                <xdr:col>5</xdr:col>
                <xdr:colOff>1092200</xdr:colOff>
                <xdr:row>15</xdr:row>
                <xdr:rowOff>101600</xdr:rowOff>
              </to>
            </anchor>
          </objectPr>
        </oleObject>
      </mc:Choice>
      <mc:Fallback>
        <oleObject progId="Equation.3" shapeId="1156"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D9" sqref="D9:E9"/>
    </sheetView>
  </sheetViews>
  <sheetFormatPr defaultRowHeight="14" x14ac:dyDescent="0.3"/>
  <cols>
    <col min="1" max="2" width="14" customWidth="1"/>
    <col min="3" max="5" width="16.6640625" customWidth="1"/>
  </cols>
  <sheetData>
    <row r="1" spans="1:12" ht="14.5" thickBot="1" x14ac:dyDescent="0.35"/>
    <row r="2" spans="1:12" x14ac:dyDescent="0.3">
      <c r="A2" s="85" t="s">
        <v>48</v>
      </c>
      <c r="B2" s="3"/>
      <c r="C2" s="4">
        <f>'1. Variable Inputs Sheet'!B10</f>
        <v>0</v>
      </c>
      <c r="D2" s="3"/>
      <c r="E2" s="5"/>
    </row>
    <row r="3" spans="1:12" x14ac:dyDescent="0.3">
      <c r="A3" s="6"/>
      <c r="B3" s="7"/>
      <c r="C3" s="8"/>
      <c r="D3" s="8"/>
      <c r="E3" s="9"/>
    </row>
    <row r="4" spans="1:12" ht="28" x14ac:dyDescent="0.5">
      <c r="A4" s="10" t="s">
        <v>2</v>
      </c>
      <c r="B4" s="11" t="s">
        <v>27</v>
      </c>
      <c r="C4" s="11" t="s">
        <v>28</v>
      </c>
      <c r="D4" s="11" t="s">
        <v>29</v>
      </c>
      <c r="E4" s="12" t="s">
        <v>30</v>
      </c>
      <c r="G4" s="31" t="s">
        <v>32</v>
      </c>
      <c r="H4" s="30"/>
      <c r="I4" s="30"/>
      <c r="J4" s="30"/>
      <c r="K4" s="30"/>
      <c r="L4" s="30"/>
    </row>
    <row r="5" spans="1:12" x14ac:dyDescent="0.3">
      <c r="A5" s="13">
        <v>1</v>
      </c>
      <c r="B5" s="20">
        <f>'2. Revenue Cost Sheet'!C43</f>
        <v>0</v>
      </c>
      <c r="C5" s="21">
        <f>C2</f>
        <v>0</v>
      </c>
      <c r="D5" s="22">
        <f>B5*(1+C5)</f>
        <v>0</v>
      </c>
      <c r="E5" s="23" t="e">
        <f>D5/$B$5-1</f>
        <v>#DIV/0!</v>
      </c>
    </row>
    <row r="6" spans="1:12" x14ac:dyDescent="0.3">
      <c r="A6" s="14">
        <v>2</v>
      </c>
      <c r="B6" s="18">
        <f>D5</f>
        <v>0</v>
      </c>
      <c r="C6" s="19">
        <f>C5</f>
        <v>0</v>
      </c>
      <c r="D6" s="18">
        <f>B6*(1+C6)</f>
        <v>0</v>
      </c>
      <c r="E6" s="24" t="e">
        <f>D6/$B$5-1</f>
        <v>#DIV/0!</v>
      </c>
    </row>
    <row r="7" spans="1:12" x14ac:dyDescent="0.3">
      <c r="A7" s="28">
        <v>3</v>
      </c>
      <c r="B7" s="16">
        <f>D6</f>
        <v>0</v>
      </c>
      <c r="C7" s="17">
        <f>C6</f>
        <v>0</v>
      </c>
      <c r="D7" s="16">
        <f>B7*(1+C7)</f>
        <v>0</v>
      </c>
      <c r="E7" s="29" t="e">
        <f>D7/$B$5-1</f>
        <v>#DIV/0!</v>
      </c>
    </row>
    <row r="8" spans="1:12" x14ac:dyDescent="0.3">
      <c r="A8" s="28">
        <v>4</v>
      </c>
      <c r="B8" s="16">
        <f>D7</f>
        <v>0</v>
      </c>
      <c r="C8" s="17">
        <f>C7</f>
        <v>0</v>
      </c>
      <c r="D8" s="16">
        <f>B8*(1+C8)</f>
        <v>0</v>
      </c>
      <c r="E8" s="29" t="e">
        <f>D8/$B$5-1</f>
        <v>#DIV/0!</v>
      </c>
    </row>
    <row r="9" spans="1:12" x14ac:dyDescent="0.3">
      <c r="A9" s="14">
        <v>5</v>
      </c>
      <c r="B9" s="18">
        <f>D8</f>
        <v>0</v>
      </c>
      <c r="C9" s="19">
        <f>C8</f>
        <v>0</v>
      </c>
      <c r="D9" s="18">
        <f>B9*(1+C9)</f>
        <v>0</v>
      </c>
      <c r="E9" s="24" t="e">
        <f>D9/$B$5-1</f>
        <v>#DIV/0!</v>
      </c>
    </row>
    <row r="10" spans="1:12" x14ac:dyDescent="0.3">
      <c r="A10" s="14">
        <v>6</v>
      </c>
      <c r="B10" s="18">
        <f t="shared" ref="B10:B19" si="0">D9</f>
        <v>0</v>
      </c>
      <c r="C10" s="19">
        <f t="shared" ref="C10:C19" si="1">C9</f>
        <v>0</v>
      </c>
      <c r="D10" s="18">
        <f t="shared" ref="D10:D19" si="2">B10*(1+C10)</f>
        <v>0</v>
      </c>
      <c r="E10" s="24" t="e">
        <f t="shared" ref="E10:E19" si="3">D10/$B$5-1</f>
        <v>#DIV/0!</v>
      </c>
    </row>
    <row r="11" spans="1:12" x14ac:dyDescent="0.3">
      <c r="A11" s="14">
        <v>7</v>
      </c>
      <c r="B11" s="18">
        <f t="shared" si="0"/>
        <v>0</v>
      </c>
      <c r="C11" s="19">
        <f t="shared" si="1"/>
        <v>0</v>
      </c>
      <c r="D11" s="18">
        <f t="shared" si="2"/>
        <v>0</v>
      </c>
      <c r="E11" s="24" t="e">
        <f t="shared" si="3"/>
        <v>#DIV/0!</v>
      </c>
    </row>
    <row r="12" spans="1:12" x14ac:dyDescent="0.3">
      <c r="A12" s="14">
        <v>8</v>
      </c>
      <c r="B12" s="18">
        <f t="shared" si="0"/>
        <v>0</v>
      </c>
      <c r="C12" s="19">
        <f t="shared" si="1"/>
        <v>0</v>
      </c>
      <c r="D12" s="18">
        <f t="shared" si="2"/>
        <v>0</v>
      </c>
      <c r="E12" s="24" t="e">
        <f t="shared" si="3"/>
        <v>#DIV/0!</v>
      </c>
    </row>
    <row r="13" spans="1:12" x14ac:dyDescent="0.3">
      <c r="A13" s="14">
        <v>9</v>
      </c>
      <c r="B13" s="18">
        <f t="shared" si="0"/>
        <v>0</v>
      </c>
      <c r="C13" s="19">
        <f t="shared" si="1"/>
        <v>0</v>
      </c>
      <c r="D13" s="18">
        <f t="shared" si="2"/>
        <v>0</v>
      </c>
      <c r="E13" s="24" t="e">
        <f t="shared" si="3"/>
        <v>#DIV/0!</v>
      </c>
    </row>
    <row r="14" spans="1:12" x14ac:dyDescent="0.3">
      <c r="A14" s="14">
        <v>10</v>
      </c>
      <c r="B14" s="18">
        <f t="shared" si="0"/>
        <v>0</v>
      </c>
      <c r="C14" s="19">
        <f t="shared" si="1"/>
        <v>0</v>
      </c>
      <c r="D14" s="18">
        <f t="shared" si="2"/>
        <v>0</v>
      </c>
      <c r="E14" s="24" t="e">
        <f t="shared" si="3"/>
        <v>#DIV/0!</v>
      </c>
    </row>
    <row r="15" spans="1:12" x14ac:dyDescent="0.3">
      <c r="A15" s="14">
        <v>11</v>
      </c>
      <c r="B15" s="18">
        <f t="shared" si="0"/>
        <v>0</v>
      </c>
      <c r="C15" s="19">
        <f t="shared" si="1"/>
        <v>0</v>
      </c>
      <c r="D15" s="18">
        <f t="shared" si="2"/>
        <v>0</v>
      </c>
      <c r="E15" s="24" t="e">
        <f t="shared" si="3"/>
        <v>#DIV/0!</v>
      </c>
    </row>
    <row r="16" spans="1:12" x14ac:dyDescent="0.3">
      <c r="A16" s="14">
        <v>12</v>
      </c>
      <c r="B16" s="18">
        <f t="shared" si="0"/>
        <v>0</v>
      </c>
      <c r="C16" s="19">
        <f t="shared" si="1"/>
        <v>0</v>
      </c>
      <c r="D16" s="18">
        <f t="shared" si="2"/>
        <v>0</v>
      </c>
      <c r="E16" s="24" t="e">
        <f t="shared" si="3"/>
        <v>#DIV/0!</v>
      </c>
    </row>
    <row r="17" spans="1:5" x14ac:dyDescent="0.3">
      <c r="A17" s="14">
        <v>13</v>
      </c>
      <c r="B17" s="18">
        <f t="shared" si="0"/>
        <v>0</v>
      </c>
      <c r="C17" s="19">
        <f t="shared" si="1"/>
        <v>0</v>
      </c>
      <c r="D17" s="18">
        <f t="shared" si="2"/>
        <v>0</v>
      </c>
      <c r="E17" s="24" t="e">
        <f t="shared" si="3"/>
        <v>#DIV/0!</v>
      </c>
    </row>
    <row r="18" spans="1:5" x14ac:dyDescent="0.3">
      <c r="A18" s="14">
        <v>14</v>
      </c>
      <c r="B18" s="18">
        <f t="shared" si="0"/>
        <v>0</v>
      </c>
      <c r="C18" s="19">
        <f t="shared" si="1"/>
        <v>0</v>
      </c>
      <c r="D18" s="18">
        <f t="shared" si="2"/>
        <v>0</v>
      </c>
      <c r="E18" s="24" t="e">
        <f t="shared" si="3"/>
        <v>#DIV/0!</v>
      </c>
    </row>
    <row r="19" spans="1:5" x14ac:dyDescent="0.3">
      <c r="A19" s="15">
        <v>15</v>
      </c>
      <c r="B19" s="25">
        <f t="shared" si="0"/>
        <v>0</v>
      </c>
      <c r="C19" s="26">
        <f t="shared" si="1"/>
        <v>0</v>
      </c>
      <c r="D19" s="25">
        <f t="shared" si="2"/>
        <v>0</v>
      </c>
      <c r="E19" s="27" t="e">
        <f t="shared" si="3"/>
        <v>#DIV/0!</v>
      </c>
    </row>
    <row r="21" spans="1:5" x14ac:dyDescent="0.3">
      <c r="A21" s="1" t="s">
        <v>56</v>
      </c>
    </row>
    <row r="22" spans="1:5" ht="14.5" thickBot="1" x14ac:dyDescent="0.35"/>
    <row r="23" spans="1:5" x14ac:dyDescent="0.3">
      <c r="A23" s="2" t="s">
        <v>6</v>
      </c>
      <c r="B23" s="3"/>
      <c r="C23" s="4">
        <f>'1. Variable Inputs Sheet'!B10*1.5</f>
        <v>0</v>
      </c>
      <c r="D23" s="3"/>
      <c r="E23" s="5"/>
    </row>
    <row r="24" spans="1:5" x14ac:dyDescent="0.3">
      <c r="A24" s="6"/>
      <c r="B24" s="7"/>
      <c r="C24" s="8"/>
      <c r="D24" s="8"/>
      <c r="E24" s="9"/>
    </row>
    <row r="25" spans="1:5" ht="28" x14ac:dyDescent="0.3">
      <c r="A25" s="10" t="s">
        <v>2</v>
      </c>
      <c r="B25" s="11" t="s">
        <v>27</v>
      </c>
      <c r="C25" s="11" t="s">
        <v>28</v>
      </c>
      <c r="D25" s="11" t="s">
        <v>29</v>
      </c>
      <c r="E25" s="12" t="s">
        <v>30</v>
      </c>
    </row>
    <row r="26" spans="1:5" x14ac:dyDescent="0.3">
      <c r="A26" s="13">
        <v>1</v>
      </c>
      <c r="B26" s="20">
        <f>'2. Revenue Cost Sheet'!C43</f>
        <v>0</v>
      </c>
      <c r="C26" s="21">
        <f>C23</f>
        <v>0</v>
      </c>
      <c r="D26" s="22">
        <f>B26*(1+C26)</f>
        <v>0</v>
      </c>
      <c r="E26" s="23" t="e">
        <f>D26/$B$5-1</f>
        <v>#DIV/0!</v>
      </c>
    </row>
    <row r="27" spans="1:5" x14ac:dyDescent="0.3">
      <c r="A27" s="14">
        <v>2</v>
      </c>
      <c r="B27" s="18">
        <f>D26</f>
        <v>0</v>
      </c>
      <c r="C27" s="19">
        <f>C26</f>
        <v>0</v>
      </c>
      <c r="D27" s="18">
        <f>B27*(1+C27)</f>
        <v>0</v>
      </c>
      <c r="E27" s="24" t="e">
        <f>D27/$B$5-1</f>
        <v>#DIV/0!</v>
      </c>
    </row>
    <row r="28" spans="1:5" x14ac:dyDescent="0.3">
      <c r="A28" s="28">
        <v>3</v>
      </c>
      <c r="B28" s="16">
        <f>D27</f>
        <v>0</v>
      </c>
      <c r="C28" s="17">
        <f>C27</f>
        <v>0</v>
      </c>
      <c r="D28" s="16">
        <f>B28*(1+C28)</f>
        <v>0</v>
      </c>
      <c r="E28" s="29" t="e">
        <f>D28/$B$5-1</f>
        <v>#DIV/0!</v>
      </c>
    </row>
    <row r="29" spans="1:5" x14ac:dyDescent="0.3">
      <c r="A29" s="28">
        <v>4</v>
      </c>
      <c r="B29" s="16">
        <f>D28</f>
        <v>0</v>
      </c>
      <c r="C29" s="17">
        <f>C28</f>
        <v>0</v>
      </c>
      <c r="D29" s="16">
        <f>B29*(1+C29)</f>
        <v>0</v>
      </c>
      <c r="E29" s="29" t="e">
        <f>D29/$B$5-1</f>
        <v>#DIV/0!</v>
      </c>
    </row>
    <row r="30" spans="1:5" x14ac:dyDescent="0.3">
      <c r="A30" s="14">
        <v>5</v>
      </c>
      <c r="B30" s="18">
        <f>D29</f>
        <v>0</v>
      </c>
      <c r="C30" s="19">
        <f>C29</f>
        <v>0</v>
      </c>
      <c r="D30" s="18">
        <f>B30*(1+C30)</f>
        <v>0</v>
      </c>
      <c r="E30" s="24" t="e">
        <f>D30/$B$5-1</f>
        <v>#DIV/0!</v>
      </c>
    </row>
    <row r="31" spans="1:5" x14ac:dyDescent="0.3">
      <c r="A31" s="14">
        <v>6</v>
      </c>
      <c r="B31" s="18">
        <f t="shared" ref="B31:B40" si="4">D30</f>
        <v>0</v>
      </c>
      <c r="C31" s="19">
        <f t="shared" ref="C31:C40" si="5">C30</f>
        <v>0</v>
      </c>
      <c r="D31" s="18">
        <f t="shared" ref="D31:D40" si="6">B31*(1+C31)</f>
        <v>0</v>
      </c>
      <c r="E31" s="24" t="e">
        <f t="shared" ref="E31:E40" si="7">D31/$B$5-1</f>
        <v>#DIV/0!</v>
      </c>
    </row>
    <row r="32" spans="1:5" x14ac:dyDescent="0.3">
      <c r="A32" s="14">
        <v>7</v>
      </c>
      <c r="B32" s="18">
        <f t="shared" si="4"/>
        <v>0</v>
      </c>
      <c r="C32" s="19">
        <f t="shared" si="5"/>
        <v>0</v>
      </c>
      <c r="D32" s="18">
        <f t="shared" si="6"/>
        <v>0</v>
      </c>
      <c r="E32" s="24" t="e">
        <f t="shared" si="7"/>
        <v>#DIV/0!</v>
      </c>
    </row>
    <row r="33" spans="1:5" x14ac:dyDescent="0.3">
      <c r="A33" s="14">
        <v>8</v>
      </c>
      <c r="B33" s="18">
        <f t="shared" si="4"/>
        <v>0</v>
      </c>
      <c r="C33" s="19">
        <f t="shared" si="5"/>
        <v>0</v>
      </c>
      <c r="D33" s="18">
        <f t="shared" si="6"/>
        <v>0</v>
      </c>
      <c r="E33" s="24" t="e">
        <f t="shared" si="7"/>
        <v>#DIV/0!</v>
      </c>
    </row>
    <row r="34" spans="1:5" x14ac:dyDescent="0.3">
      <c r="A34" s="14">
        <v>9</v>
      </c>
      <c r="B34" s="18">
        <f t="shared" si="4"/>
        <v>0</v>
      </c>
      <c r="C34" s="19">
        <f t="shared" si="5"/>
        <v>0</v>
      </c>
      <c r="D34" s="18">
        <f t="shared" si="6"/>
        <v>0</v>
      </c>
      <c r="E34" s="24" t="e">
        <f t="shared" si="7"/>
        <v>#DIV/0!</v>
      </c>
    </row>
    <row r="35" spans="1:5" x14ac:dyDescent="0.3">
      <c r="A35" s="14">
        <v>10</v>
      </c>
      <c r="B35" s="18">
        <f t="shared" si="4"/>
        <v>0</v>
      </c>
      <c r="C35" s="19">
        <f t="shared" si="5"/>
        <v>0</v>
      </c>
      <c r="D35" s="18">
        <f t="shared" si="6"/>
        <v>0</v>
      </c>
      <c r="E35" s="24" t="e">
        <f t="shared" si="7"/>
        <v>#DIV/0!</v>
      </c>
    </row>
    <row r="36" spans="1:5" x14ac:dyDescent="0.3">
      <c r="A36" s="14">
        <v>11</v>
      </c>
      <c r="B36" s="18">
        <f t="shared" si="4"/>
        <v>0</v>
      </c>
      <c r="C36" s="19">
        <f t="shared" si="5"/>
        <v>0</v>
      </c>
      <c r="D36" s="18">
        <f t="shared" si="6"/>
        <v>0</v>
      </c>
      <c r="E36" s="24" t="e">
        <f t="shared" si="7"/>
        <v>#DIV/0!</v>
      </c>
    </row>
    <row r="37" spans="1:5" x14ac:dyDescent="0.3">
      <c r="A37" s="14">
        <v>12</v>
      </c>
      <c r="B37" s="18">
        <f t="shared" si="4"/>
        <v>0</v>
      </c>
      <c r="C37" s="19">
        <f t="shared" si="5"/>
        <v>0</v>
      </c>
      <c r="D37" s="18">
        <f t="shared" si="6"/>
        <v>0</v>
      </c>
      <c r="E37" s="24" t="e">
        <f t="shared" si="7"/>
        <v>#DIV/0!</v>
      </c>
    </row>
    <row r="38" spans="1:5" x14ac:dyDescent="0.3">
      <c r="A38" s="14">
        <v>13</v>
      </c>
      <c r="B38" s="18">
        <f t="shared" si="4"/>
        <v>0</v>
      </c>
      <c r="C38" s="19">
        <f t="shared" si="5"/>
        <v>0</v>
      </c>
      <c r="D38" s="18">
        <f t="shared" si="6"/>
        <v>0</v>
      </c>
      <c r="E38" s="24" t="e">
        <f t="shared" si="7"/>
        <v>#DIV/0!</v>
      </c>
    </row>
    <row r="39" spans="1:5" x14ac:dyDescent="0.3">
      <c r="A39" s="14">
        <v>14</v>
      </c>
      <c r="B39" s="18">
        <f t="shared" si="4"/>
        <v>0</v>
      </c>
      <c r="C39" s="19">
        <f t="shared" si="5"/>
        <v>0</v>
      </c>
      <c r="D39" s="18">
        <f t="shared" si="6"/>
        <v>0</v>
      </c>
      <c r="E39" s="24" t="e">
        <f t="shared" si="7"/>
        <v>#DIV/0!</v>
      </c>
    </row>
    <row r="40" spans="1:5" x14ac:dyDescent="0.3">
      <c r="A40" s="15">
        <v>15</v>
      </c>
      <c r="B40" s="25">
        <f t="shared" si="4"/>
        <v>0</v>
      </c>
      <c r="C40" s="26">
        <f t="shared" si="5"/>
        <v>0</v>
      </c>
      <c r="D40" s="25">
        <f t="shared" si="6"/>
        <v>0</v>
      </c>
      <c r="E40" s="27" t="e">
        <f t="shared" si="7"/>
        <v>#DIV/0!</v>
      </c>
    </row>
  </sheetData>
  <sheetProtection sheet="1"/>
  <phoneticPr fontId="21" type="noConversion"/>
  <pageMargins left="0.7" right="0.7" top="0.75" bottom="0.75" header="0.3" footer="0.3"/>
  <headerFooter>
    <oddFooter>&amp;C_x000D_&amp;1#&amp;"Arial Black"&amp;10&amp;K000000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User Guide</vt:lpstr>
      <vt:lpstr>1. Variable Inputs Sheet</vt:lpstr>
      <vt:lpstr>2. Revenue Cost Sheet</vt:lpstr>
      <vt:lpstr>3. Perpetual Funding Model </vt:lpstr>
      <vt:lpstr>4.  Rate of Return</vt:lpstr>
      <vt:lpstr>INflation</vt:lpstr>
      <vt:lpstr>INTEREST</vt:lpstr>
      <vt:lpstr>'1. Variable Inputs Sheet'!Print_Area</vt:lpstr>
      <vt:lpstr>'2. Revenue Cost Sheet'!Print_Area</vt:lpstr>
      <vt:lpstr>'User Guide'!Print_Area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Mausoleum construction finance model and user guide</dc:title>
  <dc:creator>Cemeteries and Crematoria</dc:creator>
  <cp:lastPrinted>2024-06-05T23:44:03Z</cp:lastPrinted>
  <dcterms:created xsi:type="dcterms:W3CDTF">2011-04-13T00:41:44Z</dcterms:created>
  <dcterms:modified xsi:type="dcterms:W3CDTF">2024-06-05T23:46:59Z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2024-06-05T23:43:05Z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bb975555-d0e4-45ff-bcea-8b10b37cbafe</vt:lpwstr>
  </property>
  <property fmtid="{D5CDD505-2E9C-101B-9397-08002B2CF9AE}" pid="8" name="MSIP_Label_43e64453-338c-4f93-8a4d-0039a0a41f2a_ContentBits">
    <vt:lpwstr>2</vt:lpwstr>
  </property>
</Properties>
</file>